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us\Desktop\"/>
    </mc:Choice>
  </mc:AlternateContent>
  <bookViews>
    <workbookView xWindow="0" yWindow="0" windowWidth="20490" windowHeight="7230" activeTab="2"/>
  </bookViews>
  <sheets>
    <sheet name="Ingresos" sheetId="1" r:id="rId1"/>
    <sheet name="Hoja2" sheetId="9" state="hidden" r:id="rId2"/>
    <sheet name="Gastos 1" sheetId="3" r:id="rId3"/>
    <sheet name="Hoja4" sheetId="11" state="hidden" r:id="rId4"/>
    <sheet name="Hoja3" sheetId="10" state="hidden" r:id="rId5"/>
    <sheet name="Hoja1" sheetId="8" state="hidden" r:id="rId6"/>
    <sheet name="Prestaciones Sociales" sheetId="4" state="hidden" r:id="rId7"/>
    <sheet name="Aportes Parafiscales" sheetId="5" state="hidden" r:id="rId8"/>
    <sheet name="Aportes Seguridad Social" sheetId="6" state="hidden" r:id="rId9"/>
    <sheet name="Hoja5" sheetId="7" state="hidden" r:id="rId10"/>
  </sheets>
  <definedNames>
    <definedName name="_xlnm._FilterDatabase" localSheetId="5" hidden="1">Hoja1!$D$48:$J$79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2" i="3" l="1"/>
  <c r="E13" i="3" l="1"/>
  <c r="E71" i="3"/>
  <c r="G71" i="3"/>
  <c r="E144" i="3"/>
  <c r="E141" i="3"/>
  <c r="E32" i="3"/>
  <c r="E75" i="3"/>
  <c r="D16" i="1" l="1"/>
  <c r="E60" i="3"/>
  <c r="E56" i="3" s="1"/>
  <c r="E73" i="3" l="1"/>
  <c r="F75" i="3" s="1"/>
  <c r="C15" i="1" l="1"/>
  <c r="E85" i="3" l="1"/>
  <c r="E84" i="3" s="1"/>
  <c r="C43" i="1"/>
  <c r="C42" i="1" s="1"/>
  <c r="C41" i="1" s="1"/>
  <c r="C64" i="1"/>
  <c r="G34" i="4" l="1"/>
  <c r="E72" i="3" l="1"/>
  <c r="E66" i="3"/>
  <c r="E48" i="3"/>
  <c r="E50" i="3"/>
  <c r="E42" i="3"/>
  <c r="E44" i="3"/>
  <c r="C39" i="1"/>
  <c r="C36" i="1"/>
  <c r="C33" i="1"/>
  <c r="C31" i="1"/>
  <c r="E41" i="3" l="1"/>
  <c r="E47" i="3"/>
  <c r="F39" i="4"/>
  <c r="F40" i="4" s="1"/>
  <c r="E40" i="4"/>
  <c r="E39" i="4"/>
  <c r="F36" i="4"/>
  <c r="F37" i="4" s="1"/>
  <c r="E37" i="4"/>
  <c r="E17" i="3" s="1"/>
  <c r="E36" i="4"/>
  <c r="H79" i="8"/>
  <c r="J79" i="8"/>
  <c r="F34" i="6"/>
  <c r="E34" i="6"/>
  <c r="D33" i="6"/>
  <c r="G33" i="6" s="1"/>
  <c r="D32" i="6"/>
  <c r="G32" i="6" s="1"/>
  <c r="D31" i="6"/>
  <c r="G31" i="6" s="1"/>
  <c r="D30" i="6"/>
  <c r="G30" i="6" s="1"/>
  <c r="D29" i="6"/>
  <c r="G29" i="6" s="1"/>
  <c r="D27" i="6"/>
  <c r="G27" i="6" s="1"/>
  <c r="D26" i="6"/>
  <c r="G26" i="6" s="1"/>
  <c r="D25" i="6"/>
  <c r="G25" i="6" s="1"/>
  <c r="D24" i="6"/>
  <c r="G24" i="6" s="1"/>
  <c r="D23" i="6"/>
  <c r="G23" i="6" s="1"/>
  <c r="D22" i="6"/>
  <c r="G22" i="6" s="1"/>
  <c r="D21" i="6"/>
  <c r="G21" i="6" s="1"/>
  <c r="D20" i="6"/>
  <c r="G20" i="6" s="1"/>
  <c r="D19" i="6"/>
  <c r="G19" i="6" s="1"/>
  <c r="D18" i="6"/>
  <c r="G18" i="6" s="1"/>
  <c r="D17" i="6"/>
  <c r="G17" i="6" s="1"/>
  <c r="G16" i="6"/>
  <c r="D15" i="6"/>
  <c r="G15" i="6" s="1"/>
  <c r="C15" i="6"/>
  <c r="D14" i="6"/>
  <c r="G14" i="6" s="1"/>
  <c r="D13" i="6"/>
  <c r="G13" i="6" s="1"/>
  <c r="D12" i="6"/>
  <c r="G12" i="6" s="1"/>
  <c r="G11" i="6"/>
  <c r="D10" i="6"/>
  <c r="G10" i="6" s="1"/>
  <c r="D9" i="6"/>
  <c r="G9" i="6" s="1"/>
  <c r="D8" i="6"/>
  <c r="G8" i="6" s="1"/>
  <c r="F34" i="5"/>
  <c r="E34" i="5"/>
  <c r="D33" i="5"/>
  <c r="G33" i="5" s="1"/>
  <c r="D32" i="5"/>
  <c r="G32" i="5" s="1"/>
  <c r="H32" i="5" s="1"/>
  <c r="D31" i="5"/>
  <c r="G31" i="5" s="1"/>
  <c r="H31" i="5" s="1"/>
  <c r="D30" i="5"/>
  <c r="G30" i="5" s="1"/>
  <c r="H30" i="5" s="1"/>
  <c r="D29" i="5"/>
  <c r="G29" i="5" s="1"/>
  <c r="H29" i="5" s="1"/>
  <c r="D27" i="5"/>
  <c r="G27" i="5" s="1"/>
  <c r="H27" i="5" s="1"/>
  <c r="D26" i="5"/>
  <c r="G26" i="5" s="1"/>
  <c r="H26" i="5" s="1"/>
  <c r="D25" i="5"/>
  <c r="G25" i="5" s="1"/>
  <c r="D24" i="5"/>
  <c r="G24" i="5" s="1"/>
  <c r="D23" i="5"/>
  <c r="G23" i="5" s="1"/>
  <c r="D22" i="5"/>
  <c r="G22" i="5" s="1"/>
  <c r="D21" i="5"/>
  <c r="G21" i="5" s="1"/>
  <c r="H21" i="5" s="1"/>
  <c r="D20" i="5"/>
  <c r="G20" i="5" s="1"/>
  <c r="H20" i="5" s="1"/>
  <c r="D19" i="5"/>
  <c r="G19" i="5" s="1"/>
  <c r="D18" i="5"/>
  <c r="G18" i="5" s="1"/>
  <c r="D17" i="5"/>
  <c r="G17" i="5" s="1"/>
  <c r="H17" i="5" s="1"/>
  <c r="G16" i="5"/>
  <c r="H16" i="5" s="1"/>
  <c r="D15" i="5"/>
  <c r="G15" i="5" s="1"/>
  <c r="H15" i="5" s="1"/>
  <c r="C15" i="5"/>
  <c r="D14" i="5"/>
  <c r="G14" i="5" s="1"/>
  <c r="H14" i="5" s="1"/>
  <c r="D13" i="5"/>
  <c r="G13" i="5" s="1"/>
  <c r="H13" i="5" s="1"/>
  <c r="D12" i="5"/>
  <c r="G12" i="5" s="1"/>
  <c r="H12" i="5" s="1"/>
  <c r="G11" i="5"/>
  <c r="D10" i="5"/>
  <c r="G10" i="5" s="1"/>
  <c r="H10" i="5" s="1"/>
  <c r="D9" i="5"/>
  <c r="G9" i="5" s="1"/>
  <c r="H9" i="5" s="1"/>
  <c r="D8" i="5"/>
  <c r="G8" i="5" s="1"/>
  <c r="H8" i="5" s="1"/>
  <c r="H11" i="5"/>
  <c r="G79" i="8"/>
  <c r="E34" i="4"/>
  <c r="F34" i="4"/>
  <c r="D28" i="6" l="1"/>
  <c r="G28" i="6" s="1"/>
  <c r="G34" i="6" s="1"/>
  <c r="D28" i="5"/>
  <c r="G28" i="5" s="1"/>
  <c r="H28" i="5" s="1"/>
  <c r="D34" i="6" l="1"/>
  <c r="D34" i="5"/>
  <c r="G34" i="5"/>
  <c r="H22" i="5"/>
  <c r="H19" i="5"/>
  <c r="H23" i="5" l="1"/>
  <c r="H18" i="5"/>
  <c r="H33" i="5"/>
  <c r="H24" i="5" l="1"/>
  <c r="H25" i="5"/>
  <c r="H34" i="5" l="1"/>
  <c r="D10" i="4"/>
  <c r="G10" i="4" s="1"/>
  <c r="D33" i="4"/>
  <c r="G33" i="4" s="1"/>
  <c r="D32" i="4"/>
  <c r="G32" i="4" s="1"/>
  <c r="D31" i="4"/>
  <c r="G31" i="4" s="1"/>
  <c r="D30" i="4"/>
  <c r="G30" i="4" s="1"/>
  <c r="D29" i="4"/>
  <c r="G29" i="4" s="1"/>
  <c r="D27" i="4"/>
  <c r="D28" i="4" s="1"/>
  <c r="G28" i="4" s="1"/>
  <c r="D26" i="4"/>
  <c r="G26" i="4" s="1"/>
  <c r="D25" i="4"/>
  <c r="G25" i="4" s="1"/>
  <c r="D24" i="4"/>
  <c r="G24" i="4" s="1"/>
  <c r="D23" i="4"/>
  <c r="G23" i="4" s="1"/>
  <c r="D22" i="4"/>
  <c r="G22" i="4" s="1"/>
  <c r="D21" i="4"/>
  <c r="G21" i="4" s="1"/>
  <c r="G16" i="4"/>
  <c r="D20" i="4"/>
  <c r="G20" i="4" s="1"/>
  <c r="D19" i="4"/>
  <c r="G19" i="4" s="1"/>
  <c r="D18" i="4"/>
  <c r="G18" i="4" s="1"/>
  <c r="D17" i="4"/>
  <c r="G17" i="4" s="1"/>
  <c r="D15" i="4"/>
  <c r="G15" i="4" s="1"/>
  <c r="C15" i="4"/>
  <c r="D14" i="4"/>
  <c r="G14" i="4" s="1"/>
  <c r="D13" i="4"/>
  <c r="G13" i="4" s="1"/>
  <c r="D12" i="4"/>
  <c r="G12" i="4" s="1"/>
  <c r="D9" i="4"/>
  <c r="G11" i="4" s="1"/>
  <c r="D8" i="4"/>
  <c r="G27" i="4" l="1"/>
  <c r="K32" i="4"/>
  <c r="I32" i="4"/>
  <c r="J32" i="4"/>
  <c r="H32" i="4"/>
  <c r="I10" i="4"/>
  <c r="L10" i="4" s="1"/>
  <c r="H10" i="4"/>
  <c r="K10" i="4"/>
  <c r="J10" i="4"/>
  <c r="K13" i="4"/>
  <c r="I13" i="4"/>
  <c r="H13" i="4"/>
  <c r="J13" i="4"/>
  <c r="K17" i="4"/>
  <c r="I17" i="4"/>
  <c r="H17" i="4"/>
  <c r="J17" i="4"/>
  <c r="I19" i="4"/>
  <c r="H19" i="4"/>
  <c r="K19" i="4"/>
  <c r="J19" i="4"/>
  <c r="J33" i="4"/>
  <c r="K33" i="4"/>
  <c r="H33" i="4"/>
  <c r="I33" i="4"/>
  <c r="J31" i="4"/>
  <c r="H31" i="4"/>
  <c r="K31" i="4"/>
  <c r="I31" i="4"/>
  <c r="J27" i="4"/>
  <c r="H27" i="4"/>
  <c r="K27" i="4"/>
  <c r="I27" i="4"/>
  <c r="K16" i="4"/>
  <c r="J16" i="4"/>
  <c r="I16" i="4"/>
  <c r="H16" i="4"/>
  <c r="K22" i="4"/>
  <c r="J22" i="4"/>
  <c r="I22" i="4"/>
  <c r="H22" i="4"/>
  <c r="K24" i="4"/>
  <c r="J24" i="4"/>
  <c r="I24" i="4"/>
  <c r="N24" i="4" s="1"/>
  <c r="O24" i="4" s="1"/>
  <c r="H24" i="4"/>
  <c r="K26" i="4"/>
  <c r="J26" i="4"/>
  <c r="I26" i="4"/>
  <c r="H26" i="4"/>
  <c r="K30" i="4"/>
  <c r="J30" i="4"/>
  <c r="I30" i="4"/>
  <c r="H30" i="4"/>
  <c r="G8" i="4"/>
  <c r="D34" i="4"/>
  <c r="K12" i="4"/>
  <c r="J12" i="4"/>
  <c r="I12" i="4"/>
  <c r="H12" i="4"/>
  <c r="K14" i="4"/>
  <c r="J14" i="4"/>
  <c r="I14" i="4"/>
  <c r="H14" i="4"/>
  <c r="I15" i="4"/>
  <c r="H15" i="4"/>
  <c r="K15" i="4"/>
  <c r="J15" i="4"/>
  <c r="K18" i="4"/>
  <c r="J18" i="4"/>
  <c r="I18" i="4"/>
  <c r="H18" i="4"/>
  <c r="K20" i="4"/>
  <c r="J20" i="4"/>
  <c r="I20" i="4"/>
  <c r="M20" i="4" s="1"/>
  <c r="H20" i="4"/>
  <c r="J29" i="4"/>
  <c r="K29" i="4"/>
  <c r="H29" i="4"/>
  <c r="I29" i="4"/>
  <c r="K21" i="4"/>
  <c r="I21" i="4"/>
  <c r="H21" i="4"/>
  <c r="J21" i="4"/>
  <c r="M21" i="4" s="1"/>
  <c r="H23" i="4"/>
  <c r="K23" i="4"/>
  <c r="J23" i="4"/>
  <c r="I23" i="4"/>
  <c r="K25" i="4"/>
  <c r="H25" i="4"/>
  <c r="J25" i="4"/>
  <c r="I25" i="4"/>
  <c r="K28" i="4"/>
  <c r="I28" i="4"/>
  <c r="J28" i="4"/>
  <c r="H28" i="4"/>
  <c r="J11" i="4"/>
  <c r="M11" i="4" s="1"/>
  <c r="I11" i="4"/>
  <c r="K11" i="4"/>
  <c r="H11" i="4"/>
  <c r="G9" i="4"/>
  <c r="E43" i="8"/>
  <c r="E37" i="8"/>
  <c r="E28" i="8"/>
  <c r="E23" i="8"/>
  <c r="E24" i="8" s="1"/>
  <c r="E8" i="8"/>
  <c r="E9" i="8" s="1"/>
  <c r="C14" i="1" l="1"/>
  <c r="C13" i="1" s="1"/>
  <c r="C12" i="1" s="1"/>
  <c r="C11" i="1" s="1"/>
  <c r="M13" i="4"/>
  <c r="E11" i="8"/>
  <c r="E13" i="8"/>
  <c r="E16" i="8" s="1"/>
  <c r="M17" i="4"/>
  <c r="M28" i="4"/>
  <c r="L25" i="4"/>
  <c r="N23" i="4"/>
  <c r="O23" i="4" s="1"/>
  <c r="N29" i="4"/>
  <c r="O29" i="4" s="1"/>
  <c r="N20" i="4"/>
  <c r="O20" i="4" s="1"/>
  <c r="L20" i="4"/>
  <c r="P20" i="4" s="1"/>
  <c r="M18" i="4"/>
  <c r="L15" i="4"/>
  <c r="M14" i="4"/>
  <c r="M12" i="4"/>
  <c r="M30" i="4"/>
  <c r="L26" i="4"/>
  <c r="L27" i="4"/>
  <c r="N31" i="4"/>
  <c r="O31" i="4" s="1"/>
  <c r="L33" i="4"/>
  <c r="L21" i="4"/>
  <c r="L17" i="4"/>
  <c r="N28" i="4"/>
  <c r="O28" i="4" s="1"/>
  <c r="L28" i="4"/>
  <c r="L23" i="4"/>
  <c r="M29" i="4"/>
  <c r="L29" i="4"/>
  <c r="N15" i="4"/>
  <c r="O15" i="4" s="1"/>
  <c r="N12" i="4"/>
  <c r="O12" i="4" s="1"/>
  <c r="L12" i="4"/>
  <c r="L30" i="4"/>
  <c r="P30" i="4" s="1"/>
  <c r="M24" i="4"/>
  <c r="L22" i="4"/>
  <c r="M16" i="4"/>
  <c r="M31" i="4"/>
  <c r="L31" i="4"/>
  <c r="N19" i="4"/>
  <c r="O19" i="4" s="1"/>
  <c r="N13" i="4"/>
  <c r="O13" i="4" s="1"/>
  <c r="N10" i="4"/>
  <c r="O10" i="4" s="1"/>
  <c r="M32" i="4"/>
  <c r="K9" i="4"/>
  <c r="K36" i="4" s="1"/>
  <c r="J9" i="4"/>
  <c r="I9" i="4"/>
  <c r="H9" i="4"/>
  <c r="H36" i="4" s="1"/>
  <c r="L11" i="4"/>
  <c r="M25" i="4"/>
  <c r="N25" i="4"/>
  <c r="O25" i="4" s="1"/>
  <c r="N21" i="4"/>
  <c r="O21" i="4" s="1"/>
  <c r="M15" i="4"/>
  <c r="K8" i="4"/>
  <c r="I8" i="4"/>
  <c r="J8" i="4"/>
  <c r="H8" i="4"/>
  <c r="N26" i="4"/>
  <c r="O26" i="4" s="1"/>
  <c r="M26" i="4"/>
  <c r="N22" i="4"/>
  <c r="O22" i="4" s="1"/>
  <c r="M22" i="4"/>
  <c r="N27" i="4"/>
  <c r="O27" i="4" s="1"/>
  <c r="N33" i="4"/>
  <c r="O33" i="4" s="1"/>
  <c r="L19" i="4"/>
  <c r="N17" i="4"/>
  <c r="O17" i="4" s="1"/>
  <c r="L13" i="4"/>
  <c r="M10" i="4"/>
  <c r="M23" i="4"/>
  <c r="P23" i="4" s="1"/>
  <c r="L18" i="4"/>
  <c r="N18" i="4"/>
  <c r="O18" i="4" s="1"/>
  <c r="L14" i="4"/>
  <c r="N14" i="4"/>
  <c r="O14" i="4" s="1"/>
  <c r="N30" i="4"/>
  <c r="O30" i="4" s="1"/>
  <c r="L24" i="4"/>
  <c r="P24" i="4" s="1"/>
  <c r="N16" i="4"/>
  <c r="O16" i="4" s="1"/>
  <c r="L16" i="4"/>
  <c r="M27" i="4"/>
  <c r="M33" i="4"/>
  <c r="M19" i="4"/>
  <c r="N32" i="4"/>
  <c r="O32" i="4" s="1"/>
  <c r="L32" i="4"/>
  <c r="N11" i="4"/>
  <c r="E17" i="8"/>
  <c r="E18" i="8" s="1"/>
  <c r="E32" i="8" s="1"/>
  <c r="E25" i="8"/>
  <c r="E29" i="8" s="1"/>
  <c r="J9" i="6"/>
  <c r="E138" i="3"/>
  <c r="E131" i="3"/>
  <c r="E117" i="3"/>
  <c r="E101" i="3"/>
  <c r="E100" i="3" s="1"/>
  <c r="E99" i="3" s="1"/>
  <c r="E97" i="3"/>
  <c r="E95" i="3"/>
  <c r="E89" i="3"/>
  <c r="E88" i="3" s="1"/>
  <c r="E87" i="3" s="1"/>
  <c r="E81" i="3"/>
  <c r="E79" i="3"/>
  <c r="E40" i="3"/>
  <c r="E39" i="3" s="1"/>
  <c r="E38" i="3" s="1"/>
  <c r="E55" i="3" l="1"/>
  <c r="E46" i="3" s="1"/>
  <c r="E37" i="3" s="1"/>
  <c r="E94" i="3"/>
  <c r="E93" i="3" s="1"/>
  <c r="E92" i="3" s="1"/>
  <c r="E91" i="3" s="1"/>
  <c r="H34" i="4"/>
  <c r="E12" i="3"/>
  <c r="K34" i="4"/>
  <c r="E107" i="3"/>
  <c r="D95" i="4"/>
  <c r="P27" i="4"/>
  <c r="P14" i="4"/>
  <c r="P10" i="4"/>
  <c r="P15" i="4"/>
  <c r="P31" i="4"/>
  <c r="P12" i="4"/>
  <c r="P28" i="4"/>
  <c r="P17" i="4"/>
  <c r="P33" i="4"/>
  <c r="P19" i="4"/>
  <c r="J34" i="4"/>
  <c r="P29" i="4"/>
  <c r="N8" i="4"/>
  <c r="O8" i="4" s="1"/>
  <c r="P32" i="4"/>
  <c r="P13" i="4"/>
  <c r="P16" i="4"/>
  <c r="P25" i="4"/>
  <c r="P22" i="4"/>
  <c r="P26" i="4"/>
  <c r="M8" i="4"/>
  <c r="P21" i="4"/>
  <c r="M9" i="4"/>
  <c r="M36" i="4" s="1"/>
  <c r="E126" i="3" s="1"/>
  <c r="E125" i="3" s="1"/>
  <c r="L8" i="4"/>
  <c r="I34" i="4"/>
  <c r="P18" i="4"/>
  <c r="L9" i="4"/>
  <c r="N9" i="4"/>
  <c r="O9" i="4" s="1"/>
  <c r="O11" i="4"/>
  <c r="L9" i="6"/>
  <c r="J11" i="6"/>
  <c r="L11" i="6"/>
  <c r="H11" i="6"/>
  <c r="M11" i="6" s="1"/>
  <c r="J13" i="6"/>
  <c r="L13" i="6"/>
  <c r="H13" i="6"/>
  <c r="J15" i="6"/>
  <c r="L15" i="6"/>
  <c r="H15" i="6"/>
  <c r="J17" i="6"/>
  <c r="L17" i="6"/>
  <c r="H17" i="6"/>
  <c r="J21" i="6"/>
  <c r="L21" i="6"/>
  <c r="H21" i="6"/>
  <c r="J28" i="6"/>
  <c r="L28" i="6"/>
  <c r="H28" i="6"/>
  <c r="J31" i="6"/>
  <c r="L31" i="6"/>
  <c r="H31" i="6"/>
  <c r="H9" i="6"/>
  <c r="M9" i="6" s="1"/>
  <c r="J10" i="6"/>
  <c r="L10" i="6"/>
  <c r="H10" i="6"/>
  <c r="J12" i="6"/>
  <c r="L12" i="6"/>
  <c r="H12" i="6"/>
  <c r="J14" i="6"/>
  <c r="L14" i="6"/>
  <c r="H14" i="6"/>
  <c r="J16" i="6"/>
  <c r="L16" i="6"/>
  <c r="H16" i="6"/>
  <c r="J20" i="6"/>
  <c r="L20" i="6"/>
  <c r="H20" i="6"/>
  <c r="J26" i="6"/>
  <c r="L26" i="6"/>
  <c r="H26" i="6"/>
  <c r="J30" i="6"/>
  <c r="L30" i="6"/>
  <c r="H30" i="6"/>
  <c r="J32" i="6"/>
  <c r="L32" i="6"/>
  <c r="H32" i="6"/>
  <c r="I9" i="5"/>
  <c r="J9" i="5"/>
  <c r="I11" i="5"/>
  <c r="J11" i="5"/>
  <c r="K11" i="5" s="1"/>
  <c r="I13" i="5"/>
  <c r="J13" i="5"/>
  <c r="I15" i="5"/>
  <c r="J15" i="5"/>
  <c r="I17" i="5"/>
  <c r="J17" i="5"/>
  <c r="I21" i="5"/>
  <c r="J21" i="5"/>
  <c r="I28" i="5"/>
  <c r="J28" i="5"/>
  <c r="I31" i="5"/>
  <c r="J31" i="5"/>
  <c r="I10" i="5"/>
  <c r="J10" i="5"/>
  <c r="I12" i="5"/>
  <c r="J12" i="5"/>
  <c r="I14" i="5"/>
  <c r="J14" i="5"/>
  <c r="I16" i="5"/>
  <c r="J16" i="5"/>
  <c r="I20" i="5"/>
  <c r="J20" i="5"/>
  <c r="I26" i="5"/>
  <c r="J26" i="5"/>
  <c r="I30" i="5"/>
  <c r="J30" i="5"/>
  <c r="I32" i="5"/>
  <c r="J32" i="5"/>
  <c r="E31" i="3" l="1"/>
  <c r="E20" i="3"/>
  <c r="E11" i="3" s="1"/>
  <c r="L34" i="4"/>
  <c r="L36" i="4"/>
  <c r="E114" i="3" s="1"/>
  <c r="E106" i="3" s="1"/>
  <c r="E105" i="3" s="1"/>
  <c r="E104" i="3" s="1"/>
  <c r="P8" i="4"/>
  <c r="K31" i="5"/>
  <c r="K15" i="5"/>
  <c r="M34" i="4"/>
  <c r="M31" i="6"/>
  <c r="M21" i="6"/>
  <c r="M15" i="6"/>
  <c r="P9" i="4"/>
  <c r="N34" i="4"/>
  <c r="K21" i="5"/>
  <c r="O34" i="4"/>
  <c r="P11" i="4"/>
  <c r="K32" i="5"/>
  <c r="K26" i="5"/>
  <c r="K16" i="5"/>
  <c r="K12" i="5"/>
  <c r="K17" i="5"/>
  <c r="K13" i="5"/>
  <c r="K9" i="5"/>
  <c r="M30" i="6"/>
  <c r="M20" i="6"/>
  <c r="M14" i="6"/>
  <c r="M10" i="6"/>
  <c r="J27" i="6"/>
  <c r="L27" i="6"/>
  <c r="H27" i="6"/>
  <c r="J29" i="6"/>
  <c r="L29" i="6"/>
  <c r="H29" i="6"/>
  <c r="M32" i="6"/>
  <c r="M26" i="6"/>
  <c r="M16" i="6"/>
  <c r="M12" i="6"/>
  <c r="J8" i="6"/>
  <c r="L8" i="6"/>
  <c r="H8" i="6"/>
  <c r="M28" i="6"/>
  <c r="M17" i="6"/>
  <c r="M13" i="6"/>
  <c r="I29" i="5"/>
  <c r="J29" i="5"/>
  <c r="I27" i="5"/>
  <c r="J27" i="5"/>
  <c r="K30" i="5"/>
  <c r="K20" i="5"/>
  <c r="K14" i="5"/>
  <c r="K10" i="5"/>
  <c r="I8" i="5"/>
  <c r="J8" i="5"/>
  <c r="K28" i="5"/>
  <c r="P34" i="4" l="1"/>
  <c r="K29" i="5"/>
  <c r="J33" i="6"/>
  <c r="L33" i="6"/>
  <c r="H33" i="6"/>
  <c r="J22" i="6"/>
  <c r="L22" i="6"/>
  <c r="H22" i="6"/>
  <c r="J18" i="6"/>
  <c r="J37" i="6" s="1"/>
  <c r="L18" i="6"/>
  <c r="L37" i="6" s="1"/>
  <c r="H18" i="6"/>
  <c r="H37" i="6" s="1"/>
  <c r="M8" i="6"/>
  <c r="M29" i="6"/>
  <c r="J19" i="6"/>
  <c r="L19" i="6"/>
  <c r="H19" i="6"/>
  <c r="M27" i="6"/>
  <c r="I33" i="5"/>
  <c r="J33" i="5"/>
  <c r="I18" i="5"/>
  <c r="J18" i="5"/>
  <c r="I22" i="5"/>
  <c r="J22" i="5"/>
  <c r="K8" i="5"/>
  <c r="I19" i="5"/>
  <c r="J19" i="5"/>
  <c r="K27" i="5"/>
  <c r="E23" i="3" l="1"/>
  <c r="E10" i="3" s="1"/>
  <c r="E9" i="3" s="1"/>
  <c r="K22" i="5"/>
  <c r="M22" i="6"/>
  <c r="K18" i="5"/>
  <c r="K33" i="5"/>
  <c r="M19" i="6"/>
  <c r="J23" i="6"/>
  <c r="L23" i="6"/>
  <c r="H23" i="6"/>
  <c r="M18" i="6"/>
  <c r="M33" i="6"/>
  <c r="K19" i="5"/>
  <c r="I23" i="5"/>
  <c r="J23" i="5"/>
  <c r="E8" i="3" l="1"/>
  <c r="K23" i="5"/>
  <c r="J25" i="6"/>
  <c r="L25" i="6"/>
  <c r="H25" i="6"/>
  <c r="M23" i="6"/>
  <c r="J24" i="6"/>
  <c r="L24" i="6"/>
  <c r="H24" i="6"/>
  <c r="I25" i="5"/>
  <c r="J25" i="5"/>
  <c r="I24" i="5"/>
  <c r="I34" i="5" s="1"/>
  <c r="J24" i="5"/>
  <c r="K24" i="5" l="1"/>
  <c r="J34" i="5"/>
  <c r="H34" i="6"/>
  <c r="J34" i="6"/>
  <c r="L34" i="6"/>
  <c r="M24" i="6"/>
  <c r="M25" i="6"/>
  <c r="K25" i="5"/>
  <c r="K34" i="5" s="1"/>
  <c r="M34" i="6" l="1"/>
  <c r="C7" i="1"/>
  <c r="C49" i="1"/>
  <c r="C48" i="1" s="1"/>
  <c r="C47" i="1" s="1"/>
  <c r="C46" i="1" s="1"/>
  <c r="C51" i="1"/>
  <c r="C54" i="1"/>
  <c r="C53" i="1" s="1"/>
  <c r="C57" i="1"/>
  <c r="C56" i="1" s="1"/>
  <c r="C62" i="1"/>
  <c r="C61" i="1" s="1"/>
  <c r="C60" i="1" s="1"/>
  <c r="C59" i="1" s="1"/>
  <c r="C67" i="1"/>
  <c r="C66" i="1" s="1"/>
  <c r="C45" i="1" l="1"/>
  <c r="C10" i="1"/>
  <c r="C6" i="1" l="1"/>
  <c r="E140" i="3" l="1"/>
  <c r="E137" i="3" s="1"/>
  <c r="E130" i="3" s="1"/>
  <c r="E103" i="3" s="1"/>
  <c r="E7" i="3" s="1"/>
  <c r="G7" i="3" l="1"/>
</calcChain>
</file>

<file path=xl/comments1.xml><?xml version="1.0" encoding="utf-8"?>
<comments xmlns="http://schemas.openxmlformats.org/spreadsheetml/2006/main">
  <authors>
    <author>RODOLFO VIDES</author>
  </authors>
  <commentList>
    <comment ref="I7" authorId="0" shapeId="0">
      <text>
        <r>
          <rPr>
            <b/>
            <sz val="9"/>
            <color indexed="81"/>
            <rFont val="Tahoma"/>
            <family val="2"/>
          </rPr>
          <t xml:space="preserve">
</t>
        </r>
      </text>
    </comment>
  </commentList>
</comments>
</file>

<file path=xl/sharedStrings.xml><?xml version="1.0" encoding="utf-8"?>
<sst xmlns="http://schemas.openxmlformats.org/spreadsheetml/2006/main" count="1052" uniqueCount="564">
  <si>
    <t>EMPRESA SOCIAL DEL ESTADO ESE HOSPITAL DE REPELON</t>
  </si>
  <si>
    <t>NIT: 802001292-8</t>
  </si>
  <si>
    <t>Codigo</t>
  </si>
  <si>
    <t>INGRESOS</t>
  </si>
  <si>
    <t>DISPONIBILIDAD INICIAL</t>
  </si>
  <si>
    <t>INGRESOS CORRIENTES</t>
  </si>
  <si>
    <t>EPS Régimen Subsidiado en Salud</t>
  </si>
  <si>
    <t>EPS Régimen Contributivo</t>
  </si>
  <si>
    <t>Atención a la población pobre en lo no cubierto con subsidio a la demanda</t>
  </si>
  <si>
    <t>Población pobre no afiliada al Régimen Subsidiado - Aportes Patronales</t>
  </si>
  <si>
    <t>Soat - Ecat (diferentes a Fosyga)</t>
  </si>
  <si>
    <t>Fosyga</t>
  </si>
  <si>
    <t>Plan de Intervenciones Colectivas en Salud Publica (Municipal)</t>
  </si>
  <si>
    <t>Plan de Intervenciones Colectivas en Salud Publica (Departamental)</t>
  </si>
  <si>
    <t>Otros Aportes de La Nación no ligados a la venta de servicios</t>
  </si>
  <si>
    <t>Otros Aportes del Departamento no ligados a la venta de servicios</t>
  </si>
  <si>
    <t>Otros Aportes del Municipio no ligados a la venta de servicios</t>
  </si>
  <si>
    <t>Aportes Patronales Art. 2.4.10 del Decreto 762 de 2017 (Municipales)</t>
  </si>
  <si>
    <t>INGRESOS DE CAPITAL</t>
  </si>
  <si>
    <t>Venta de Activos</t>
  </si>
  <si>
    <t>Recursos del Balance</t>
  </si>
  <si>
    <t>Donaciones</t>
  </si>
  <si>
    <t>Concepto</t>
  </si>
  <si>
    <t>Presupuesto Inicial</t>
  </si>
  <si>
    <t>GASTOS</t>
  </si>
  <si>
    <t>GASTOS DE PERSONAL</t>
  </si>
  <si>
    <t>Sueldo Personal de Nomina</t>
  </si>
  <si>
    <t>Indenizacion de Vacaciones</t>
  </si>
  <si>
    <t>Bonificacion Servicios Prestados</t>
  </si>
  <si>
    <t>Bonificacion Especial Recreación</t>
  </si>
  <si>
    <t>Subsidio de Aliemntacion</t>
  </si>
  <si>
    <t>Auxilio de Transporte</t>
  </si>
  <si>
    <t>Prima de Servicios</t>
  </si>
  <si>
    <t>Prima de Vacaciones</t>
  </si>
  <si>
    <t>Prima de Navidad</t>
  </si>
  <si>
    <t>Vacaciones</t>
  </si>
  <si>
    <t>Domingo, Festvos y Recargos Nocturnos</t>
  </si>
  <si>
    <t>Honorarios Profesionales</t>
  </si>
  <si>
    <t>Remumeracion de Servicios Tecnicos</t>
  </si>
  <si>
    <t>Personal Supernumerarios</t>
  </si>
  <si>
    <t>Mantenimiento Hospitalario Adquisicion de Bienes</t>
  </si>
  <si>
    <t>Compra de Equipos</t>
  </si>
  <si>
    <t>Materiales y Suministro</t>
  </si>
  <si>
    <t>Compra de Sofware Finaciero y Asistencial</t>
  </si>
  <si>
    <t>Papeeleria y Utiles de Escritorio</t>
  </si>
  <si>
    <t>Combustible y Lubricantes</t>
  </si>
  <si>
    <t>Elementos de Aseo y Cafeteria</t>
  </si>
  <si>
    <t>Dotacion y Roperia</t>
  </si>
  <si>
    <t>Bienestar Social - Adquisicion de Bienes</t>
  </si>
  <si>
    <t>ADQUISICION DE SERVICIOS</t>
  </si>
  <si>
    <t>Mantenimiento Hospitalario Adquisicion de Servicios</t>
  </si>
  <si>
    <t>Servicios Publicos</t>
  </si>
  <si>
    <t>Seguros</t>
  </si>
  <si>
    <t>Impresos y Publicciones</t>
  </si>
  <si>
    <t>Comunicación y Transporte</t>
  </si>
  <si>
    <t>Viaticos y Gastos de Viaje</t>
  </si>
  <si>
    <t>Vigilancia</t>
  </si>
  <si>
    <t>Bienestar Social - Adquisicion de Servicios</t>
  </si>
  <si>
    <t>Capacitaciones</t>
  </si>
  <si>
    <t>Residuos Hospitalarios</t>
  </si>
  <si>
    <t>Publicidad</t>
  </si>
  <si>
    <t>Gastos Computador</t>
  </si>
  <si>
    <t>Servicios Bancarios</t>
  </si>
  <si>
    <t>Arrendamiento</t>
  </si>
  <si>
    <t>Firma Digital</t>
  </si>
  <si>
    <t>Superintendencia de Salud-Supersalud</t>
  </si>
  <si>
    <t>TRANSFERENCIAS CORRIENTES</t>
  </si>
  <si>
    <t>SENTENCIAS Y CONCILIACIONES</t>
  </si>
  <si>
    <t>Sentencia y Conciliaciones</t>
  </si>
  <si>
    <t>Producto Farmeceuticos/Medicamentos</t>
  </si>
  <si>
    <t>Material Medico Quirurgico</t>
  </si>
  <si>
    <t>Material para Laboratorio</t>
  </si>
  <si>
    <t>Material de Odontologia</t>
  </si>
  <si>
    <t>Material de RX</t>
  </si>
  <si>
    <t>Plan de Intervenciones Colectivas (PIC-MUNICIPAL)</t>
  </si>
  <si>
    <t>Plan de Intervenciones Colectivas (PIC-DEPARTAMENTAL)</t>
  </si>
  <si>
    <t>Contrucion de Infraestructura e Instalaciones Fisicas</t>
  </si>
  <si>
    <t>Estudios, Proyectos, Diseños y Asesorias</t>
  </si>
  <si>
    <t>Cuentas Por Pagar Vigencias Anteriores</t>
  </si>
  <si>
    <t>Particulares</t>
  </si>
  <si>
    <t xml:space="preserve">Agendamiento Y Aplicacion De La Vacuna Contra El Covid </t>
  </si>
  <si>
    <t>Subsidio a la oferta Articulo 2.4.2.6 Decreto 268 2020</t>
  </si>
  <si>
    <t>Presupuesto de Ingresos 2.022</t>
  </si>
  <si>
    <t>1.0</t>
  </si>
  <si>
    <t>1.0.01</t>
  </si>
  <si>
    <t>1.0.02</t>
  </si>
  <si>
    <t>Caja</t>
  </si>
  <si>
    <t>Bancos</t>
  </si>
  <si>
    <t>1.1.02</t>
  </si>
  <si>
    <t>INGRESOS NO TRIBUTARIOS</t>
  </si>
  <si>
    <t>1.2.06</t>
  </si>
  <si>
    <t>RECURSOS DE CREDITO EXTERNO</t>
  </si>
  <si>
    <t>1.2.06.01</t>
  </si>
  <si>
    <t>RECURSOS DE CONTRATOS DE EMPRESTITOS EXTERNOS</t>
  </si>
  <si>
    <t>1.2.06.01.001</t>
  </si>
  <si>
    <t>BANCOS COMERCIALES</t>
  </si>
  <si>
    <t>1.2.07</t>
  </si>
  <si>
    <t>RECURSOS DE CREDITO INTERNO</t>
  </si>
  <si>
    <t>1.2.07.01</t>
  </si>
  <si>
    <t>RECURSOS DE CONTRATOS DE EMPRESTITOS INTERNOS</t>
  </si>
  <si>
    <t>1.2.07.01.001</t>
  </si>
  <si>
    <t>BANCA COMERCIAL</t>
  </si>
  <si>
    <t>1.2.05</t>
  </si>
  <si>
    <t>RENDIMIENTOS FINANCIEROS</t>
  </si>
  <si>
    <t>1.2.05.02</t>
  </si>
  <si>
    <t>1.2.09</t>
  </si>
  <si>
    <t>RECUPERACION DE CARTERA - PRESTAMOS</t>
  </si>
  <si>
    <t xml:space="preserve">Cuentas Por Cobrar Vigencias Anteriores </t>
  </si>
  <si>
    <t>1.2.09.02</t>
  </si>
  <si>
    <t>DE OTRAS ENTIDADES DE GOBIERNO</t>
  </si>
  <si>
    <t>1.2.09.02.01</t>
  </si>
  <si>
    <t>1.2.08</t>
  </si>
  <si>
    <t>TRANSFERENCIAS DE CAPITAL</t>
  </si>
  <si>
    <t>1.2.08.01</t>
  </si>
  <si>
    <t>DONACIONES</t>
  </si>
  <si>
    <t>1.2.08.01.003</t>
  </si>
  <si>
    <t>DEL SECTOR PRIVADO</t>
  </si>
  <si>
    <t>1.2.08.01.003.02</t>
  </si>
  <si>
    <t xml:space="preserve">CONDICIONADAS A LA ADQUISICION DE UN ACTIVO </t>
  </si>
  <si>
    <t>1.2.08.01.003.02.01</t>
  </si>
  <si>
    <t>1.2.01.02</t>
  </si>
  <si>
    <t>DISPOSICION DE ACTIVOS NO FINANCIEROS</t>
  </si>
  <si>
    <t>1.2.01.02.001</t>
  </si>
  <si>
    <t>DISPOSICION DE ACTIVOS FIJOS</t>
  </si>
  <si>
    <t>1.2.01.02.001.01</t>
  </si>
  <si>
    <t>DISPOSICION DE EDIFICACIONES Y ESTRUCTURAS</t>
  </si>
  <si>
    <t>1.2.01.02.001.01.01</t>
  </si>
  <si>
    <t>1.2.01</t>
  </si>
  <si>
    <t>DISPOSICION DE ACTIVOS</t>
  </si>
  <si>
    <t>Presupuesto de Gastos 2.022</t>
  </si>
  <si>
    <t>FUNCIONAMIENTO</t>
  </si>
  <si>
    <t>2.1.1</t>
  </si>
  <si>
    <t>2.1.1.01</t>
  </si>
  <si>
    <t>PLANTA DE PERSONAL PERMANENTE</t>
  </si>
  <si>
    <t>2.1.1.01.01</t>
  </si>
  <si>
    <t>FACTORES CONSTITUTIVOS DE SALARIO</t>
  </si>
  <si>
    <t>2.1.1.01.01.001</t>
  </si>
  <si>
    <t>FACTORES SALARIALES COMUNES</t>
  </si>
  <si>
    <t>2.1.1.01.01.001.01</t>
  </si>
  <si>
    <t>2.1.1.01.01.001.02</t>
  </si>
  <si>
    <t>2.1.1.01.01.001.04</t>
  </si>
  <si>
    <t>2.1.1.01.01.001.05</t>
  </si>
  <si>
    <t>2.1.1.01.01.001.06</t>
  </si>
  <si>
    <t>2.1.1.01.01.001.07</t>
  </si>
  <si>
    <t>2.1.1.01.01.001.08</t>
  </si>
  <si>
    <t>PRESTACIONES SOCIALES</t>
  </si>
  <si>
    <t>2.1.1.01.01.001.08.01</t>
  </si>
  <si>
    <t>2.1.1.01.01.001.08.02</t>
  </si>
  <si>
    <t>2.1.1.01.03</t>
  </si>
  <si>
    <t>REMUNERACIONES NO CONSTITUTIVAS DE FACTOR SALARIAL</t>
  </si>
  <si>
    <t>2.1.1.01.03.001</t>
  </si>
  <si>
    <t>2.1.1.01.03.001.01</t>
  </si>
  <si>
    <t>2.1.1.01.03.001.02</t>
  </si>
  <si>
    <t>2.1.1.01.03.001.03</t>
  </si>
  <si>
    <t>2.1.2.02.02</t>
  </si>
  <si>
    <t>SERVICIOS PARA LA COMUNIDAD, SOCIALES Y PERSONALES</t>
  </si>
  <si>
    <t>2.1.2.02</t>
  </si>
  <si>
    <t>ADQUISICIONES DIFERENTES DE ACTIVOS</t>
  </si>
  <si>
    <t>2.1.2</t>
  </si>
  <si>
    <t>ADQUISICION DE BIENES Y SERVICIOS</t>
  </si>
  <si>
    <t>GASTOS DE COMERCIALIZACION Y PRODUCCION</t>
  </si>
  <si>
    <t>GASTOS DE OPERACION COMERCIAL</t>
  </si>
  <si>
    <t>2.4.5</t>
  </si>
  <si>
    <t>2.4.5.02</t>
  </si>
  <si>
    <t>2.4.5.02.09</t>
  </si>
  <si>
    <t>2.4.5.02.09.01</t>
  </si>
  <si>
    <t>CONTRIBUCIONES INHERENTES A LA NOMINA</t>
  </si>
  <si>
    <t>Aportes A La Seguridad Social En Salud</t>
  </si>
  <si>
    <t>Aportes A La Seguridad Social En Pensiones</t>
  </si>
  <si>
    <t>Aportes Generales Al Sistema De Riesgos Laborales</t>
  </si>
  <si>
    <t xml:space="preserve">Aportes De Cesantias </t>
  </si>
  <si>
    <t>Aportes A Cajas De Compensacion Familiar</t>
  </si>
  <si>
    <t>Aportes Al Icbf</t>
  </si>
  <si>
    <t>Aportes Al Sena</t>
  </si>
  <si>
    <t>2.4.1.01.02.002</t>
  </si>
  <si>
    <t>2.4.1.01.02.001</t>
  </si>
  <si>
    <t>2.4.1.01.02</t>
  </si>
  <si>
    <t>2.4.1.01.02.005</t>
  </si>
  <si>
    <t>2.4.1.01.02.003</t>
  </si>
  <si>
    <t>2.4.1.01.02.004</t>
  </si>
  <si>
    <t>2.4.1.01.02.006</t>
  </si>
  <si>
    <t>2.4.1.01.02.007</t>
  </si>
  <si>
    <t>2.4.1</t>
  </si>
  <si>
    <t>2.4.1.01</t>
  </si>
  <si>
    <t>2.4.1.01.01</t>
  </si>
  <si>
    <t>2.4.1.01.01.001</t>
  </si>
  <si>
    <t>2.4.1.01.01.001.01</t>
  </si>
  <si>
    <t>2.4.1.01.01.001.02</t>
  </si>
  <si>
    <t>2.4.1.01.01.001.04</t>
  </si>
  <si>
    <t>2.4.1.01.01.001.05</t>
  </si>
  <si>
    <t>2.4.1.01.01.001.06</t>
  </si>
  <si>
    <t>2.4.1.01.01.001.07</t>
  </si>
  <si>
    <t>2.4.1.01.01.001.08</t>
  </si>
  <si>
    <t>2.4.1.01.01.001.08.01</t>
  </si>
  <si>
    <t>2.4.1.01.01.001.08.02</t>
  </si>
  <si>
    <t>2.4.1.01.03</t>
  </si>
  <si>
    <t>2.4.1.01.03.001</t>
  </si>
  <si>
    <t>2.4.1.01.03.001.01</t>
  </si>
  <si>
    <t>2.4.1.01.03.001.02</t>
  </si>
  <si>
    <t>2.4.1.01.03.001.03</t>
  </si>
  <si>
    <t>2.1.2.02.02.008</t>
  </si>
  <si>
    <t>2.1.2.01.01.003.03.01</t>
  </si>
  <si>
    <t>2.1.2.02.01.003</t>
  </si>
  <si>
    <t>2.1.2.01.01.003.03.02</t>
  </si>
  <si>
    <t>2.1.2.02.01.002</t>
  </si>
  <si>
    <t>2.1.2.02.02.006</t>
  </si>
  <si>
    <t>2.1.2.02.02.007</t>
  </si>
  <si>
    <t>2.1.2.02.02.010</t>
  </si>
  <si>
    <t>2.1.2.02.03</t>
  </si>
  <si>
    <t>2.1.3.13.01.001</t>
  </si>
  <si>
    <t>2.4.5.02.06</t>
  </si>
  <si>
    <t>2.4.5.01.03</t>
  </si>
  <si>
    <t>2.3.2.02.02.005</t>
  </si>
  <si>
    <t>2.3.2.02.02.009</t>
  </si>
  <si>
    <t>2.3.7.05.03</t>
  </si>
  <si>
    <t xml:space="preserve">Contraloria Departamental </t>
  </si>
  <si>
    <t>2.1.2.01.01.003.03</t>
  </si>
  <si>
    <t>MAQUINARIA DE OFICINA, CONTABILIDAD E INFORMATICA</t>
  </si>
  <si>
    <t>2.1.2.01.01.003</t>
  </si>
  <si>
    <t>MAQUINARIA Y EQUIPO</t>
  </si>
  <si>
    <t>2.1.2.01</t>
  </si>
  <si>
    <t>ADQUISICION DE ACTIVOS NO FINANCIEROS</t>
  </si>
  <si>
    <t>2.1.2.01.01</t>
  </si>
  <si>
    <t>ACTIVOS FIJOS</t>
  </si>
  <si>
    <t>2.1.2.02.01</t>
  </si>
  <si>
    <t>MATERIALES Y SUMINISTROS</t>
  </si>
  <si>
    <t>SERVICIOS DE ALOJAMIENTO; SERVICIOS DE SUMINISTRO DE COMIDAS Y BEBIDAS; SERVICIOS DE TRANSPORTE; Y SERVICIOS DE DISTRIBUCION DE ELECTRICIDAD, GAS Y AGUA</t>
  </si>
  <si>
    <t>2.1.2.02.02.006.01</t>
  </si>
  <si>
    <t>2.1.2.02.02.006.02</t>
  </si>
  <si>
    <t>2.1.2.02.02.006.03</t>
  </si>
  <si>
    <t>2.1.2.02.02.006.04</t>
  </si>
  <si>
    <t>2.1.2.02.02.006.05</t>
  </si>
  <si>
    <t>2.1.2.02.02.006.06</t>
  </si>
  <si>
    <t>2.1.2.02.02.006.07</t>
  </si>
  <si>
    <t>2.1.2.02.02.006.08</t>
  </si>
  <si>
    <t>SERVICIOS FINANCIEROS Y SERVICIOS CONEXOS, SERVICIOS INMOBILIARIOS Y SERVICIOS DE LEASING</t>
  </si>
  <si>
    <t>2.1.2.02.02.007.01</t>
  </si>
  <si>
    <t>2.1.2.02.02.007.02</t>
  </si>
  <si>
    <t>2.1.2.02.02.007.03</t>
  </si>
  <si>
    <t>2.1.2.02.02.007.04</t>
  </si>
  <si>
    <t xml:space="preserve">SERVICIOS PRESTADOS A LAS EMPRESAS Y SERVICIOS DE PRODUCCION </t>
  </si>
  <si>
    <t>2.1.2.02.02.008.01</t>
  </si>
  <si>
    <t>2.1.2.02.02.008.02</t>
  </si>
  <si>
    <t>VIATICOS DE LOS FUNCIONARIOS EN COMISION</t>
  </si>
  <si>
    <t>2.1.2.02.02.010.01</t>
  </si>
  <si>
    <t>GASTOS IMPREVISTOS</t>
  </si>
  <si>
    <t>2.1.2.02.03.01</t>
  </si>
  <si>
    <t>2.1.2.02.03.02</t>
  </si>
  <si>
    <t>2.1.3.13</t>
  </si>
  <si>
    <t>2.1.3.13.01</t>
  </si>
  <si>
    <t>FALLOS NACIONALES</t>
  </si>
  <si>
    <t>2.3.2.02.02</t>
  </si>
  <si>
    <t>2.3.2.02</t>
  </si>
  <si>
    <t>2.3.2</t>
  </si>
  <si>
    <t>INVERSION</t>
  </si>
  <si>
    <t>SERVICIOS DE LA CONSTRUCCION</t>
  </si>
  <si>
    <t>2.3.2.02.02.005.01</t>
  </si>
  <si>
    <t>2.3.2.02.02.009.01</t>
  </si>
  <si>
    <t>PAGO DE DEFICIT FISCAL, DE PASIVO LABORAL Y PRESTACIONAL EN PROGRAMAS DE SANEAMIENTO FISCAL Y FINANCIERO</t>
  </si>
  <si>
    <t>2.3.7</t>
  </si>
  <si>
    <t>DISMINUCION DE PASIVOS</t>
  </si>
  <si>
    <t>2.3.7.05</t>
  </si>
  <si>
    <t>PROGRAMAS DE SANEAMIENTO FISCAL Y FINANCIERO</t>
  </si>
  <si>
    <t>2.3.7.05.03.01</t>
  </si>
  <si>
    <t>OTROS BIENES TRANSPORTABLES (EXCEPTO PRODUCTOS METALICOS, MAQUINARIA Y EQUIPO)</t>
  </si>
  <si>
    <t>2.4.5.01.03.01</t>
  </si>
  <si>
    <t>2.4.5.01.03.02</t>
  </si>
  <si>
    <t>2.4.5.01.03.03</t>
  </si>
  <si>
    <t>2.4.5.01.03.04</t>
  </si>
  <si>
    <t>2.4.5.01</t>
  </si>
  <si>
    <t>2.4.5.02.06.01</t>
  </si>
  <si>
    <t>2.4.5.02.09.02</t>
  </si>
  <si>
    <t>2.4.5.02.09.03</t>
  </si>
  <si>
    <t>2.4.5.02.09.04</t>
  </si>
  <si>
    <t>2.4.5.02.09.05</t>
  </si>
  <si>
    <t>2.1.3</t>
  </si>
  <si>
    <t>DENOMINACION DEL CARGO</t>
  </si>
  <si>
    <t>ASIGNACION MENSUAL</t>
  </si>
  <si>
    <t>AUXILIO DE TRANSPORTES</t>
  </si>
  <si>
    <t>SUBSIDIO ALIMENTACION</t>
  </si>
  <si>
    <t>TOTAL DEVENGADO</t>
  </si>
  <si>
    <t>BONIFICACION RECREACION</t>
  </si>
  <si>
    <t>BONIFICACION POR SERVICIOS PRESTADOS</t>
  </si>
  <si>
    <t>PRIMA DE SERVICIOS</t>
  </si>
  <si>
    <t>PRIMA DE NAVIDAD</t>
  </si>
  <si>
    <t>PRIMA DE VACACIONES</t>
  </si>
  <si>
    <t>VACACIONES</t>
  </si>
  <si>
    <t>CESANTIAS</t>
  </si>
  <si>
    <t>INTERESES/CESANTIAS</t>
  </si>
  <si>
    <t>TOTAL</t>
  </si>
  <si>
    <t>Gerente Empresa Social del Estado</t>
  </si>
  <si>
    <t>Enfermero</t>
  </si>
  <si>
    <t>Profesional Universitario Area Salud</t>
  </si>
  <si>
    <t>Tecnico Administrativo</t>
  </si>
  <si>
    <t>Auxiliar Administrativo</t>
  </si>
  <si>
    <t>Auxiliar Area Salud (enfermeras)</t>
  </si>
  <si>
    <t>Auxiliar Area Salud (promotoras)</t>
  </si>
  <si>
    <t>Celador</t>
  </si>
  <si>
    <t>Secretario</t>
  </si>
  <si>
    <t>CAJA COMPENSACION 4%</t>
  </si>
  <si>
    <t>ICBF 3%</t>
  </si>
  <si>
    <t>SENA 2%</t>
  </si>
  <si>
    <t>Profesional Servicios Social Obligatorio (Medicina)</t>
  </si>
  <si>
    <t>Profesional Servicios Social Obligatorio (Odontologia)</t>
  </si>
  <si>
    <t>Profesional Servicios Social Obligatorio (Enfermero)</t>
  </si>
  <si>
    <t>Profesional Servicios Social Obligatorio (Bacteriologia)</t>
  </si>
  <si>
    <t>Conductor</t>
  </si>
  <si>
    <t>Operario</t>
  </si>
  <si>
    <t>TOTALES</t>
  </si>
  <si>
    <t>PENSION 12%</t>
  </si>
  <si>
    <t>SALUD 8.5%</t>
  </si>
  <si>
    <t>ARL 2.42%</t>
  </si>
  <si>
    <t>N° CARGOS</t>
  </si>
  <si>
    <t>Deposito</t>
  </si>
  <si>
    <t>VALOR CONTRTO</t>
  </si>
  <si>
    <t>ANTICIPO 50%</t>
  </si>
  <si>
    <t>Menos</t>
  </si>
  <si>
    <t>Valor cheque</t>
  </si>
  <si>
    <t>Retefuente 2,5%</t>
  </si>
  <si>
    <t>PRIMER PAGO</t>
  </si>
  <si>
    <t>Saldo Por Pagar</t>
  </si>
  <si>
    <t>Abono</t>
  </si>
  <si>
    <t>Saldo por pagar</t>
  </si>
  <si>
    <t>Retencion sobre 41.766.591</t>
  </si>
  <si>
    <t>Saldo Por Pagar Definitivo</t>
  </si>
  <si>
    <t>CODIGO</t>
  </si>
  <si>
    <t>DESCRIPCION</t>
  </si>
  <si>
    <t>INICIAL</t>
  </si>
  <si>
    <t>Saldo Rogelio</t>
  </si>
  <si>
    <t xml:space="preserve">Rogelio son </t>
  </si>
  <si>
    <t>La Mitad</t>
  </si>
  <si>
    <t>menos descuentos de $41.766.591</t>
  </si>
  <si>
    <t xml:space="preserve">para ti son </t>
  </si>
  <si>
    <t>abono</t>
  </si>
  <si>
    <t>Total Abono</t>
  </si>
  <si>
    <t>Valor del Giro</t>
  </si>
  <si>
    <t>Contra</t>
  </si>
  <si>
    <t>Oscarin</t>
  </si>
  <si>
    <t>Rosaelvira</t>
  </si>
  <si>
    <t>Total</t>
  </si>
  <si>
    <t>Coronel</t>
  </si>
  <si>
    <t>Teniente</t>
  </si>
  <si>
    <t>Auxiliar 1</t>
  </si>
  <si>
    <t>Auxiliar 2</t>
  </si>
  <si>
    <t>Revo2021#</t>
  </si>
  <si>
    <t>PLAN DE CARGOS AÑO 2022</t>
  </si>
  <si>
    <t>N°. CARGOS</t>
  </si>
  <si>
    <t>MESES</t>
  </si>
  <si>
    <t>TOTAL ANUAL</t>
  </si>
  <si>
    <t>NIVEL DIRECTIVO</t>
  </si>
  <si>
    <t>NIVEL PROFESIONAL</t>
  </si>
  <si>
    <t>Profesional Servicios Social Obligatorio (Odontología)</t>
  </si>
  <si>
    <t>Profesional Servicios Social Obligatorio (Bacteriología)</t>
  </si>
  <si>
    <t>Profesional Universitario Area Control Interno</t>
  </si>
  <si>
    <t>Profesional Universitario Jefe Oficina de Presupuesto</t>
  </si>
  <si>
    <t>Profesional Universitario Área Salud</t>
  </si>
  <si>
    <t>NIVEL TECNICO</t>
  </si>
  <si>
    <t>Técnico Administrativo</t>
  </si>
  <si>
    <t>NIVEL ASISTENCIAL</t>
  </si>
  <si>
    <t>Auxiliar área Salud (enfermeras)</t>
  </si>
  <si>
    <t>Auxiliar área Salud (promotoras)</t>
  </si>
  <si>
    <t>Profesional Universitario-Jefe Oficina de Presupuesto</t>
  </si>
  <si>
    <t>AREA</t>
  </si>
  <si>
    <t>adminis</t>
  </si>
  <si>
    <t>asis</t>
  </si>
  <si>
    <t>2.1.1.01.02</t>
  </si>
  <si>
    <t>2.1.1.01.02.001</t>
  </si>
  <si>
    <t>2.1.1.01.02.002</t>
  </si>
  <si>
    <t>2.1.1.01.02.003</t>
  </si>
  <si>
    <t>2.1.1.01.02.004</t>
  </si>
  <si>
    <t>2.1.1.01.02.005</t>
  </si>
  <si>
    <t>2.1.1.01.02.006</t>
  </si>
  <si>
    <t>2.1.1.01.02.007</t>
  </si>
  <si>
    <t>Aportes a la seguridad social en pensión</t>
  </si>
  <si>
    <t>Aportes a la seguridad social en salud</t>
  </si>
  <si>
    <t>Aportes de cesantías</t>
  </si>
  <si>
    <t>Aportes a cajas de compensación familiar</t>
  </si>
  <si>
    <t>Aportes generales al sistema de riesgos laborales</t>
  </si>
  <si>
    <t>Aportes al ICBF</t>
  </si>
  <si>
    <t>Aportes al SENA</t>
  </si>
  <si>
    <t>FONDO PERTENECE</t>
  </si>
  <si>
    <t>1.1.02.05</t>
  </si>
  <si>
    <t>VENTA DE BIENES Y SERVICIOS</t>
  </si>
  <si>
    <t>1.1.02.05.001</t>
  </si>
  <si>
    <t>VENTAS DE ESTABLECIMIENTOS DE MERCADO</t>
  </si>
  <si>
    <t>1.1.02.05.001.09</t>
  </si>
  <si>
    <t>VENTA DE SERVICIOS DE SALUD</t>
  </si>
  <si>
    <t>APORTES DE LA NACIÓN NO LIGADOS A LA VENTA DE SERVICIOS</t>
  </si>
  <si>
    <t>APORTES DEL DEPARTAMENTO/DISTRITO NO LIGADOS A LA VENTA DE SERVICIOS</t>
  </si>
  <si>
    <t>APORTES DEL MUNICIPIO NO LIGADOS A LA VENTA DE SERVICIOS</t>
  </si>
  <si>
    <t>1.1.02.05.001.09.1</t>
  </si>
  <si>
    <t>1.1.02.05.001.09.1.01</t>
  </si>
  <si>
    <t>1.1.02.05.001.09.1.02</t>
  </si>
  <si>
    <t>1.1.02.05.001.09.1.03</t>
  </si>
  <si>
    <t>1.1.02.05.001.09.1.04</t>
  </si>
  <si>
    <t>1.1.02.05.001.09.1.05</t>
  </si>
  <si>
    <t>1.1.02.05.001.09.1.06</t>
  </si>
  <si>
    <t>1.1.02.05.001.09.2</t>
  </si>
  <si>
    <t>1.1.02.05.001.09.2.01</t>
  </si>
  <si>
    <t>1.1.02.05.001.09.3</t>
  </si>
  <si>
    <t>1.1.02.05.001.09.3.01</t>
  </si>
  <si>
    <t>1.1.02.05.001.09.3.02</t>
  </si>
  <si>
    <t>1.1.02.05.001.09.4</t>
  </si>
  <si>
    <t>1.1.02.05.001.09.4.01</t>
  </si>
  <si>
    <t>1.1.02.05.001.09.4.02</t>
  </si>
  <si>
    <t>CUENTAS POR COBRAR OTRAS VIGENCIAS</t>
  </si>
  <si>
    <t>1.1.02.05.001.09.5</t>
  </si>
  <si>
    <t>1.1.02.05.001.09.5.01</t>
  </si>
  <si>
    <t>MÁQUINAS PARA OFICINA Y CONTABILIDAD, Y SUS PARTES Y ACCESORIOS</t>
  </si>
  <si>
    <t>2.1.2.01.01.003.03.01.01</t>
  </si>
  <si>
    <t>MAQUINARIA DE INFORMÁTICA Y SUS PARTES, PIEZAS Y ACCESORIOS</t>
  </si>
  <si>
    <t>2.1.2.01.01.003.03.02.01</t>
  </si>
  <si>
    <t>PRODUCTOS ALIMENTICIOS, BEBIDAS Y TABACO; TEXTILES, PRENDAS DE VESTIR Y PRODUCTOS DE CUERO</t>
  </si>
  <si>
    <t>2.1.2.02.01.002.01</t>
  </si>
  <si>
    <t>OTROS BIENES TRANSPORTABLES (EXCEPTO PRODUCTOS METÁLICOS, MAQUINARIA Y EQUIPO)</t>
  </si>
  <si>
    <t>2.1.2.02.01.003.01</t>
  </si>
  <si>
    <t>2.1.2.02.01.003.02</t>
  </si>
  <si>
    <t>2.1.2.02.01.003.03</t>
  </si>
  <si>
    <t>2.1.2.02.01.003.04</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</si>
  <si>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</si>
  <si>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Son los gastos asociados a la adquisición de máquinas de escribir o máquinas para procesamiento de datos; calculadoras o máquinas reproductoras de datos; cajas registradoras; cajeros automáticos, entre otras.</t>
  </si>
  <si>
    <t>Son los gastos asociados a la adquisición de productos de madera; libros, diarios o publicaciones impresas; productos de refinación de petróleo y combustibles; productos químicos; productos de caucho y plástico; productos de vidrio; muebles; desechos; entre otros.</t>
  </si>
  <si>
    <t>Son los gastos asociados a la adquisición de servicios de alojamiento; servicios de suministro de comidas y bebidas; servicios de transporte de pasajeros o de carga; servicios de mensajería y servicios de distribución de electricidad, gas y agua.</t>
  </si>
  <si>
    <t>Son los gastos asociados a la adquisición de servicios financieros, seguros, servicios de mantenimiento de activos financieros, servicios inmobiliarios y arrendamientos.</t>
  </si>
  <si>
    <t>2.1.2.02.02.007.05</t>
  </si>
  <si>
    <t>2.1.2.02.02.008.03</t>
  </si>
  <si>
    <t>2.1.2.02.02.008.04</t>
  </si>
  <si>
    <t>2.1.2.02.02.008.05</t>
  </si>
  <si>
    <t>2.1.2.02.02.008.06</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</si>
  <si>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</si>
  <si>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</si>
  <si>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Corresponde a gastos excepcionales, de carácter eventual o fortuito y de inaplazable e imprescindible realización para el funcionamiento del Estado. Este rubro no se puede utilizar para registrar gastos por concepto de adquisición de bienes y servicios ya clasificados, ni para completar partidas insuficientes</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</si>
  <si>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</si>
  <si>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Son los gastos asociados a la adquisición de servicios de construcción como preparaciones de terreno, montaje de construcciones prefabricadas, instalaciones, servicios de terminación y acabados de edificios, entre otros.</t>
  </si>
  <si>
    <t>Son los gastos asociados a la adquisición de servicios educativos, servicios de salud, servicios culturales y deportivos, servicios de tratamiento y recolección de desechos, servicios proporcionados por asociaciones, entre otros.</t>
  </si>
  <si>
    <t>Corresponde a los gastos de las entidades territoriales para el pago de déficit fiscal, pasivo laboral y prestacional, realizados en el marco de programas de saneamiento fiscal y financiero</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</si>
  <si>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</si>
  <si>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</si>
  <si>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</si>
  <si>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</si>
  <si>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Sector</t>
  </si>
  <si>
    <t>CPC</t>
  </si>
  <si>
    <t>1.1.02.06</t>
  </si>
  <si>
    <t>Transferencias corrientes</t>
  </si>
  <si>
    <t>1.1.02.06.006</t>
  </si>
  <si>
    <t>Transferencias de otras entidades del gobierno general</t>
  </si>
  <si>
    <t>1.1.02.06.006.06</t>
  </si>
  <si>
    <t>Otras unidades de gobierno</t>
  </si>
  <si>
    <t>1.1.02.06.006.06.01</t>
  </si>
  <si>
    <t>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t>
  </si>
  <si>
    <t>Son los ingresos asociados a la venta de servicios educativos, servicios de salud, servicios culturales y deportivos, servicios de tratamiento y recolección de desechos, servicios proporcionados por asociaciones, entre otros.</t>
  </si>
  <si>
    <t>CUENTA</t>
  </si>
  <si>
    <t>CONCEPTO</t>
  </si>
  <si>
    <t>Las estimación de ingresos proyectados por pagador (EPS, ECAT, entre otros) y otros ingresos, atendiendo la estructura del plan de cuentas (CCPET);            se debe efectuar sobre la base del recaudo efectivo realizado en el año inmediatamente anterior al que se elabora el presupuesto actualizado de acuerdo con la inflación de ese año, el número y tipo de actividades a desarrollar, forma de contratación y tarifa pactada</t>
  </si>
  <si>
    <t>1.1.02.05.001.09.02</t>
  </si>
  <si>
    <t>Estimaciones por la venta de servicios al régimen subsidiado es el mecanismo del Sistema General de Seguridad Social en Salud – SGSSS mediante el cual la población pobre y vulnerable del país, sin capacidad de pago, tiene acceso a los servicios de salud a través de un subsidio parcial o total que ofrece el Estado. puede ser capitado o no capitado.</t>
  </si>
  <si>
    <t xml:space="preserve">Se incluyen todos los ingresos provenientes de prestación de servicios a afiliados al régimen contributivo de la seguridad social en salud, contratados con las E.P.S. También hacen parte de este rubro, los ingresos por prestación de servicios de Urgencias a los afiliados al régimen contributivo, sin que para ello se necesite la existencia de contrato específico ni general. puede ser capitado o no capitado.
</t>
  </si>
  <si>
    <t>Se incluyen en esta clasificación todos los ingresos provenientes de la realización de convenios o contratos de prestación de servicios con la Dirección de salud para garantizar la prestación de los servicios de salud a la población pobre no amparada por los regímenes contributivo y subsidiado, en el ámbito de jurisdicción de la respectiva ESE o IPS.</t>
  </si>
  <si>
    <t>1.1.02.05.001.09.02.01</t>
  </si>
  <si>
    <t>1.1.02.05.001.09.02.02</t>
  </si>
  <si>
    <t>1.1.02.05.001.09.02.03</t>
  </si>
  <si>
    <t xml:space="preserve">Establece las reglas para el funcionamiento de la Subcuenta del Seguro de Riesgos Catastróficos y Accidentes de Tránsito (ECAT), y las condiciones de cobertura, reconocimiento y pago de los servicios de salud, indemnizaciones y gastos derivados de accidentes de tránsito, eventos catastróficos de origen natural, eventos </t>
  </si>
  <si>
    <t>1.1.02.05.001.09.02.05</t>
  </si>
  <si>
    <t>FOSYGA. El Fondo de Solidaridad y Garantía FOSYGA es una cuenta adscrita al Ministerio de la Protección Social manejada por encargo fiduciario, sin personería jurídica ni planta propia, cuyos recursos se destinan a la inversión en salud.</t>
  </si>
  <si>
    <t>Se incluyen en esta clasificación todos los ingresos provenientes de la ejecución de las acciones de prevención de la enfermedad y fomento de la Salud, contratados con la entidad territorial - (municipal).</t>
  </si>
  <si>
    <t>Se incluyen en esta clasificación todos los ingresos provenientes de la ejecución de las acciones de prevención de la enfermedad y fomento de la Salud, contratados con la entidad territorial - (departamental)</t>
  </si>
  <si>
    <t>1.1.02.05.001.09.02.06</t>
  </si>
  <si>
    <t>1.1.02.05.001.09.02.07</t>
  </si>
  <si>
    <t>1.1.02.05.001.09.02.08</t>
  </si>
  <si>
    <t>En esta clasificación se incluyen los ingresos provenientes de personas no afiliadas a ninguno de los regímenes de la seguridad social, y que tiene capacidad de pago. Se trata de las personas que pagan las tarifas plenas por la prestación de servicios de salud.</t>
  </si>
  <si>
    <t>1.1.02.05.001.09.02.09</t>
  </si>
  <si>
    <t>1.1.02.05.001.09.02.10</t>
  </si>
  <si>
    <t>comprende los ingresos por agendamiento y aplicación de la vacuna contra el COVID-19 (Resolución 166 de 2021)</t>
  </si>
  <si>
    <t>Comprende a los ingresos por transacciones monetarias que realiza un tercero a una unidad ejecutora del Presupuesto General del Sector Público (PGSP) sin recibir de este último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t>
  </si>
  <si>
    <t xml:space="preserve">Comprende los recursos recibidos de otras entidades del gobiero general que no cumplen con las características de las demás categorías de transferencias corrientes. </t>
  </si>
  <si>
    <t xml:space="preserve">Comprende los recursos recibidos de otras entidades del gobiero general que no cumplen con las características de las demás categorías </t>
  </si>
  <si>
    <t>transferencias corrientes por subsidio a la oferta Articulo 2.4.2.6 Decreto 268 2020</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</si>
  <si>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</si>
  <si>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 cual difícilmente asegura su continuidad durante amplios periodos presupuestales” (Corte Constitucional, Sentencia C-1072 de 2002).</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</si>
  <si>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 no porque su cuantía es indeterminada, lo cual difícilmente asegura su continuidad durante amplios periodos presupuestales” (Corte Constitucional, Sentencia C-1072 de 2002).</t>
  </si>
  <si>
    <t>Son los ingresos recibidos por las unidades del presupuesto general del sector público a cambio de poner activos financieros a disposición de otra unidad. Entiéndase por activos financieros, aquellos activos que tienen un pasivo de contrapartida, es decir, que generan a su propietario un derecho sobre otra unidad institucional (Fondo Monetario Internacional, 2014, pág. 194).
En esta partida se registran los ingresos por: a) la venta de acciones, b) distribución de recursos por disminución de capital de las empresas. 
Esta cuenta no incluye la distribución de utilidades y los excedentes financieros con la venta de acciones y participaciones de las empresas.</t>
  </si>
  <si>
    <t xml:space="preserve">Ingresos por concepto de la venta de activos no financieros producidos que se utilizan de forma repetida o continua en procesos de producción por más de un año y cuyo precio es significativo para la entidad del PGSP.
En este rubro se deben registrar las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t>
  </si>
  <si>
    <t>Ingresos por concepto de la venta de todo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(FMI, 2014, pág. 179), los cuales se clasifican en otras estructuras.</t>
  </si>
  <si>
    <t>Son los ingresos por rendimientos financieros de los depósitos que tengan las entidades de gobierno en las entidades vigiladas por la Superintendencia Financiera.</t>
  </si>
  <si>
    <t>Corresponde a los recursos provenientes de contratos de empréstitos externos realizados por las entidades del PGSP. Los contratos de empréstito tienen por objeto proveer a la entidad contratante (órgano del PGN, entidad territorial, órgano autónomo o particular) de recursos con plazo para su pago. Para el caso de las entidades estatales, el Decreto 1068 de 2015 reglamente los contratos de empréstitos externos.</t>
  </si>
  <si>
    <t xml:space="preserve">Comprende los recursos provenientes de operaciones de crédito público que realizan las entidades del PGSP con agentes residentes en el país. Entiéndase por operaciones de crédito público todo acto o contrato que tienen por objeto dotar a la entidad (órgano del PGN, entidad territorial, órgano autónomo, empresa o particular) de recursos, bienes o servicios con plazo para su pago. </t>
  </si>
  <si>
    <t>Corresponde a los ingresos por adquisición de deuda con aquellos bancos comerciales que ofrecen sus recursos a tasas y condiciones vigentes del mercado. Estos recursos pueden dirigirse a cualquier sector.</t>
  </si>
  <si>
    <t>Comprende los ingresos por transacciones monetarias que realiza un tercero a una unidad ejecutora del Presupuesto General del Sector Público (PGSP) para la adquisición de un activo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</si>
  <si>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Son las transferencias que reciben las entidades o unidades por concepto de donaciones. De acuerdo con el MHCP, son donaciones los “ingresos sin contraprestación, pero con la destinación que establezca el donante, recibidos de otros gobiernos o instituciones públicas o privadas de carácter nacional o internacional” (Ministerio de Hacienda y Crédito Público, 2011, pág. 246).</t>
  </si>
  <si>
    <t>Son las transferencias de recursos por concepto de donaciones que realizan las personas naturales o personas jurídicas del sector privado nacional o extranjero.</t>
  </si>
  <si>
    <t>Corresponde a las donaciones provenientes del sector privado condicionadas a la adquisición de activos</t>
  </si>
  <si>
    <t>Ingresos por concepto de la amortización de préstamos realizados por las unidades del PGSP Gobierno nacional, las entidades territoriales, las empresas financieras y no financieras, los órganos autónomos y particulares que administran recursos públicos</t>
  </si>
  <si>
    <t>De otras empresas</t>
  </si>
  <si>
    <t xml:space="preserve">Ingresos por concepto de la amortización de préstamos realizados  a empresas, cuentas por cobrar </t>
  </si>
  <si>
    <t>1.2.10</t>
  </si>
  <si>
    <t>1.2.10.01</t>
  </si>
  <si>
    <t>1.2.10.02</t>
  </si>
  <si>
    <t>Cancelación reservas</t>
  </si>
  <si>
    <t>Superávit fiscal</t>
  </si>
  <si>
    <t>Corresponde al valor que resulta a favor de la entidad tras cancelar las reservas presupuestales constituidas.</t>
  </si>
  <si>
    <t>Corresponde a los recursos que anualmente resultan de la diferencia positiva entre los recaudos y la ejecución del presupuesto de gastos.</t>
  </si>
  <si>
    <t>Recursos provenientes del saldo del ejercicio fiscal de la vigencia inmediatamente anterior, que quedan disponibles para la vigencia siguiente.</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</si>
  <si>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t>
  </si>
  <si>
    <t>Clasificación Central de Productos CPC</t>
  </si>
  <si>
    <t>DEFINICION</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</si>
  <si>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t>
  </si>
  <si>
    <t>Incluye:</t>
  </si>
  <si>
    <t>*Gastos por concepto de concesiones y alianzas público privadas - APP.</t>
  </si>
  <si>
    <t>*Servicios personales indirectos o contratados por prestación de servicios.</t>
  </si>
  <si>
    <t>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t>
  </si>
  <si>
    <t>2.1.4</t>
  </si>
  <si>
    <t>Transferencias de capital</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</si>
  <si>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</si>
  <si>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2.1.6</t>
  </si>
  <si>
    <t>2.1.7</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</si>
  <si>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</si>
  <si>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</si>
  <si>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</si>
  <si>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</si>
  <si>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Gastos por tributos, tasas, contribuciones, multas, sanciones e intereses de mora</t>
  </si>
  <si>
    <t>2.1.8</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</si>
  <si>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</si>
  <si>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Papeleria y Utiles de Escritorio</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</si>
  <si>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</si>
  <si>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2.3.1</t>
  </si>
  <si>
    <t>Gastos de personal</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</si>
  <si>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</si>
  <si>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</si>
  <si>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2.3.3</t>
  </si>
  <si>
    <t>Sentencias y conciliaciones</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</si>
  <si>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</si>
  <si>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2.3.6</t>
  </si>
  <si>
    <t>2.3.8</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</si>
  <si>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</si>
  <si>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</si>
  <si>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EMPRESA SOCIAL DEL ESTADO CENTRO DE SALUD DE SAMPUES</t>
  </si>
  <si>
    <t>1.2.08.06</t>
  </si>
  <si>
    <t>1.2.08.06.003</t>
  </si>
  <si>
    <t>Condicionadas a la disminución de un pasivo</t>
  </si>
  <si>
    <t>De otras entidades del gobierno general</t>
  </si>
  <si>
    <t>2.1.7.05</t>
  </si>
  <si>
    <t>2.1.7.05.01</t>
  </si>
  <si>
    <t>Programas de saneamiento fiscal y financiero</t>
  </si>
  <si>
    <t>Programas de saneamiento fiscal y financiero Empresas Sociales del Estado (ESE)</t>
  </si>
  <si>
    <t>1.1.02.05.001.09.02.11</t>
  </si>
  <si>
    <t>Fuerzas militares</t>
  </si>
  <si>
    <t>Policia Nacional</t>
  </si>
  <si>
    <t>IPS Privadas</t>
  </si>
  <si>
    <t>IPS Pùblicas</t>
  </si>
  <si>
    <t>Población Especial - magisterio</t>
  </si>
  <si>
    <t>1.1.02.05.001.09.1.13</t>
  </si>
  <si>
    <t>1.1.02.05.001.09.1.14</t>
  </si>
  <si>
    <t>1.1.02.05.001.09.1.15</t>
  </si>
  <si>
    <t>1.1.02.05.001.09.1.18</t>
  </si>
  <si>
    <t xml:space="preserve">Otras ventas de servicios de salud - Agendamiento Y Aplicacion De La Vacuna Contra El Covid </t>
  </si>
  <si>
    <t>2.1.1.01.01.001.03</t>
  </si>
  <si>
    <t>Gastos de representación</t>
  </si>
  <si>
    <t>2.1.1.01.03.023</t>
  </si>
  <si>
    <t>Prima de coordinación</t>
  </si>
  <si>
    <t>Compra de Software Finaciero y Asistencial</t>
  </si>
  <si>
    <t>NIT: 900208532-6</t>
  </si>
  <si>
    <t>G</t>
  </si>
  <si>
    <t>2.1.2.02.02.006.09</t>
  </si>
  <si>
    <t>sistemas de gestion de la  seguridad y salud en 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</si>
</sst>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 #,##0_-;_-* &quot;-&quot;??_-;_-@_-"/>
    <numFmt numFmtId="165" formatCode="#,##0;[Red]#,##0"/>
    <numFmt numFmtId="166" formatCode="000"/>
    <numFmt numFmtId="167" formatCode="_-* #,##0.0_-;\-* #,##0.0_-;_-* &quot;-&quot;??_-;_-@_-"/>
    <numFmt numFmtId="16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b/>
      <sz val="10"/>
      <color theme="1"/>
      <name val="Arial"/>
      <family val="2"/>
    </font>
    <font>
      <sz val="10"/>
      <color theme="1"/>
      <name val="Arial"/>
      <family val="2"/>
    </font>
    <font>
      <sz val="10"/>
      <name val="Arial"/>
      <family val="2"/>
    </font>
    <font>
      <sz val="11"/>
      <color theme="1"/>
      <name val="Arial Narrow"/>
      <family val="2"/>
    </font>
    <font>
      <i/>
      <sz val="10"/>
      <name val="Arial"/>
      <family val="2"/>
    </font>
    <font>
      <sz val="16"/>
      <color theme="1"/>
      <name val="Calibri"/>
      <family val="2"/>
      <scheme val="minor"/>
    </font>
    <font>
      <b/>
      <sz val="16"/>
      <color theme="1"/>
      <name val="Calibri"/>
      <family val="2"/>
      <scheme val="minor"/>
    </font>
    <font>
      <b/>
      <sz val="11"/>
      <color theme="1"/>
      <name val="Arial Narrow"/>
      <family val="2"/>
    </font>
    <font>
      <b/>
      <sz val="14"/>
      <color rgb="FF1F497D"/>
      <name val="Arial Black"/>
      <family val="2"/>
    </font>
    <font>
      <b/>
      <sz val="9"/>
      <color theme="1"/>
      <name val="Arial"/>
      <family val="2"/>
    </font>
    <font>
      <b/>
      <sz val="9"/>
      <color rgb="FF1F497D"/>
      <name val="Arial Black"/>
      <family val="2"/>
    </font>
    <font>
      <sz val="9"/>
      <color theme="1"/>
      <name val="Arial"/>
      <family val="2"/>
    </font>
    <font>
      <i/>
      <sz val="9"/>
      <color theme="1"/>
      <name val="Arial"/>
      <family val="2"/>
    </font>
    <font>
      <b/>
      <sz val="11"/>
      <color rgb="FF1F497D"/>
      <name val="Arial"/>
      <family val="2"/>
    </font>
    <font>
      <sz val="11"/>
      <color theme="1"/>
      <name val="Arial"/>
      <family val="2"/>
    </font>
    <font>
      <b/>
      <sz val="11"/>
      <color theme="1"/>
      <name val="Arial"/>
      <family val="2"/>
    </font>
    <font>
      <b/>
      <sz val="11"/>
      <name val="Calibri"/>
      <family val="2"/>
      <scheme val="minor"/>
    </font>
    <font>
      <sz val="11"/>
      <name val="Calibri"/>
      <family val="2"/>
      <scheme val="minor"/>
    </font>
    <font>
      <sz val="11"/>
      <name val="Arial"/>
      <family val="2"/>
    </font>
    <font>
      <b/>
      <sz val="9"/>
      <color indexed="81"/>
      <name val="Tahoma"/>
      <family val="2"/>
    </font>
    <font>
      <sz val="8"/>
      <name val="Calibri"/>
      <family val="2"/>
      <scheme val="minor"/>
    </font>
    <font>
      <b/>
      <sz val="11"/>
      <color indexed="8"/>
      <name val="Calibri"/>
      <family val="2"/>
    </font>
    <font>
      <sz val="12"/>
      <color theme="1"/>
      <name val="Calibri"/>
      <family val="2"/>
      <scheme val="minor"/>
    </font>
    <font>
      <sz val="10"/>
      <name val="Arial"/>
      <family val="2"/>
      <charset val="1"/>
    </font>
    <font>
      <sz val="10"/>
      <name val="Arial Narrow"/>
      <family val="2"/>
    </font>
    <font>
      <sz val="8"/>
      <color theme="1"/>
      <name val="Arial Narrow"/>
      <family val="2"/>
    </font>
    <font>
      <sz val="8"/>
      <color theme="1"/>
      <name val="Calibri"/>
      <family val="2"/>
      <scheme val="minor"/>
    </font>
    <font>
      <sz val="11"/>
      <color rgb="FFFF0000"/>
      <name val="Calibri"/>
      <family val="2"/>
      <scheme val="minor"/>
    </font>
    <font>
      <sz val="11"/>
      <color rgb="FFFF0000"/>
      <name val="Calibri"/>
      <family val="2"/>
    </font>
    <font>
      <sz val="11"/>
      <color rgb="FFFF0000"/>
      <name val="Times New Roman"/>
      <family val="1"/>
    </font>
  </fonts>
  <fills count="21">
    <fill>
      <patternFill patternType="none"/>
    </fill>
    <fill>
      <patternFill patternType="gray125"/>
    </fill>
    <fill>
      <patternFill patternType="solid">
        <fgColor theme="7"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66FFCC"/>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DE9D9"/>
        <bgColor indexed="64"/>
      </patternFill>
    </fill>
    <fill>
      <patternFill patternType="solid">
        <fgColor rgb="FFD9D9D9"/>
        <bgColor indexed="64"/>
      </patternFill>
    </fill>
    <fill>
      <patternFill patternType="solid">
        <fgColor rgb="FFF2F2F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5">
    <xf numFmtId="0" fontId="0" fillId="0" borderId="0"/>
    <xf numFmtId="43" fontId="1" fillId="0" borderId="0" applyFont="0" applyFill="0" applyBorder="0" applyAlignment="0" applyProtection="0"/>
    <xf numFmtId="0" fontId="4" fillId="0" borderId="0"/>
    <xf numFmtId="0" fontId="27" fillId="0" borderId="0"/>
    <xf numFmtId="0" fontId="1" fillId="0" borderId="0"/>
    <xf numFmtId="0" fontId="28" fillId="0" borderId="0"/>
    <xf numFmtId="168" fontId="29" fillId="0" borderId="0" applyFill="0">
      <alignment horizontal="center" vertical="center" wrapText="1"/>
    </xf>
    <xf numFmtId="166" fontId="29" fillId="19" borderId="0" applyFill="0" applyProtection="0">
      <alignment horizontal="center" vertical="center"/>
    </xf>
    <xf numFmtId="1" fontId="29" fillId="20" borderId="0" applyFill="0">
      <alignment horizontal="center" vertical="center"/>
    </xf>
    <xf numFmtId="0" fontId="7" fillId="0" borderId="0"/>
    <xf numFmtId="0" fontId="1" fillId="0" borderId="0"/>
    <xf numFmtId="0" fontId="7" fillId="0" borderId="0"/>
    <xf numFmtId="0" fontId="3" fillId="0" borderId="0"/>
    <xf numFmtId="0" fontId="1" fillId="0" borderId="0"/>
    <xf numFmtId="0" fontId="7" fillId="0" borderId="0"/>
  </cellStyleXfs>
  <cellXfs count="250">
    <xf numFmtId="0" fontId="0" fillId="0" borderId="0" xfId="0"/>
    <xf numFmtId="3" fontId="0" fillId="0" borderId="0" xfId="0" applyNumberFormat="1"/>
    <xf numFmtId="0" fontId="2" fillId="0" borderId="1" xfId="0" applyFont="1" applyBorder="1"/>
    <xf numFmtId="0" fontId="0" fillId="0" borderId="0" xfId="0" applyAlignment="1">
      <alignment wrapText="1"/>
    </xf>
    <xf numFmtId="0" fontId="0" fillId="0" borderId="1" xfId="0" applyBorder="1" applyAlignment="1">
      <alignment wrapText="1"/>
    </xf>
    <xf numFmtId="4" fontId="0" fillId="0" borderId="0" xfId="0" applyNumberFormat="1" applyAlignment="1">
      <alignment wrapText="1"/>
    </xf>
    <xf numFmtId="0" fontId="2" fillId="0" borderId="2" xfId="0" applyFont="1" applyBorder="1" applyAlignment="1">
      <alignment horizontal="right"/>
    </xf>
    <xf numFmtId="0" fontId="0" fillId="0" borderId="0" xfId="0" applyAlignment="1">
      <alignment horizontal="right"/>
    </xf>
    <xf numFmtId="0" fontId="0" fillId="0" borderId="0" xfId="0" applyBorder="1" applyAlignment="1">
      <alignment wrapText="1"/>
    </xf>
    <xf numFmtId="0" fontId="2" fillId="0" borderId="1" xfId="0" applyFont="1" applyBorder="1" applyAlignment="1"/>
    <xf numFmtId="0" fontId="2" fillId="2" borderId="1" xfId="0" applyFont="1" applyFill="1" applyBorder="1"/>
    <xf numFmtId="0" fontId="2" fillId="0" borderId="0" xfId="0" applyFont="1" applyAlignment="1">
      <alignment horizontal="center"/>
    </xf>
    <xf numFmtId="0" fontId="2" fillId="2" borderId="2" xfId="0" applyFont="1" applyFill="1" applyBorder="1" applyAlignment="1">
      <alignment horizontal="right"/>
    </xf>
    <xf numFmtId="4" fontId="2" fillId="2" borderId="3" xfId="0" applyNumberFormat="1" applyFont="1" applyFill="1" applyBorder="1" applyAlignment="1">
      <alignment wrapText="1"/>
    </xf>
    <xf numFmtId="4" fontId="2" fillId="0" borderId="3" xfId="0" applyNumberFormat="1" applyFont="1" applyBorder="1" applyAlignment="1">
      <alignment wrapText="1"/>
    </xf>
    <xf numFmtId="4" fontId="0" fillId="0" borderId="3" xfId="0" applyNumberFormat="1" applyBorder="1" applyAlignment="1">
      <alignment wrapText="1"/>
    </xf>
    <xf numFmtId="0" fontId="3" fillId="0" borderId="2" xfId="2" applyFont="1" applyFill="1" applyBorder="1" applyAlignment="1">
      <alignment horizontal="right"/>
    </xf>
    <xf numFmtId="0" fontId="0" fillId="0" borderId="4" xfId="0" applyBorder="1" applyAlignment="1">
      <alignment horizontal="right" wrapText="1"/>
    </xf>
    <xf numFmtId="0" fontId="0" fillId="0" borderId="5" xfId="0" applyBorder="1" applyAlignment="1">
      <alignment wrapText="1"/>
    </xf>
    <xf numFmtId="4" fontId="0" fillId="0" borderId="6" xfId="0" applyNumberFormat="1" applyBorder="1" applyAlignment="1">
      <alignment wrapText="1"/>
    </xf>
    <xf numFmtId="3" fontId="6" fillId="0" borderId="7" xfId="0" applyNumberFormat="1" applyFont="1" applyBorder="1"/>
    <xf numFmtId="164" fontId="6" fillId="0" borderId="7" xfId="1" applyNumberFormat="1" applyFont="1" applyBorder="1"/>
    <xf numFmtId="164" fontId="6" fillId="0" borderId="7" xfId="0" applyNumberFormat="1" applyFont="1" applyBorder="1"/>
    <xf numFmtId="3" fontId="6" fillId="0" borderId="1" xfId="0" applyNumberFormat="1" applyFont="1" applyBorder="1"/>
    <xf numFmtId="165" fontId="6" fillId="0" borderId="1" xfId="1" applyNumberFormat="1" applyFont="1" applyFill="1" applyBorder="1"/>
    <xf numFmtId="164" fontId="6" fillId="0" borderId="1" xfId="1" applyNumberFormat="1" applyFont="1" applyBorder="1"/>
    <xf numFmtId="164" fontId="6" fillId="0" borderId="10" xfId="1" applyNumberFormat="1" applyFont="1" applyBorder="1"/>
    <xf numFmtId="164" fontId="6" fillId="0" borderId="10" xfId="0" applyNumberFormat="1" applyFont="1" applyBorder="1"/>
    <xf numFmtId="164" fontId="0" fillId="0" borderId="0" xfId="0" applyNumberFormat="1"/>
    <xf numFmtId="164" fontId="8" fillId="0" borderId="0" xfId="1" applyNumberFormat="1" applyFont="1" applyAlignment="1">
      <alignment horizontal="right" vertical="center"/>
    </xf>
    <xf numFmtId="164" fontId="5" fillId="0" borderId="1" xfId="1" applyNumberFormat="1" applyFont="1" applyBorder="1"/>
    <xf numFmtId="164" fontId="5" fillId="0" borderId="1" xfId="0" applyNumberFormat="1" applyFont="1" applyBorder="1"/>
    <xf numFmtId="166" fontId="7" fillId="0" borderId="1" xfId="0" applyNumberFormat="1" applyFont="1" applyBorder="1" applyAlignment="1">
      <alignment horizontal="center"/>
    </xf>
    <xf numFmtId="0" fontId="9" fillId="0" borderId="1" xfId="0" applyFont="1" applyBorder="1" applyAlignment="1">
      <alignment horizontal="center"/>
    </xf>
    <xf numFmtId="166" fontId="9" fillId="0" borderId="1" xfId="0" applyNumberFormat="1" applyFont="1" applyBorder="1" applyAlignment="1">
      <alignment horizontal="center"/>
    </xf>
    <xf numFmtId="0" fontId="7" fillId="0" borderId="1" xfId="0" applyFont="1" applyBorder="1"/>
    <xf numFmtId="0" fontId="7" fillId="0" borderId="1" xfId="0" applyFont="1" applyBorder="1" applyAlignment="1">
      <alignment horizontal="left"/>
    </xf>
    <xf numFmtId="0" fontId="7" fillId="0" borderId="1" xfId="0" applyNumberFormat="1" applyFont="1" applyBorder="1" applyAlignment="1">
      <alignment horizontal="center"/>
    </xf>
    <xf numFmtId="0" fontId="9" fillId="0" borderId="1" xfId="0" applyNumberFormat="1" applyFont="1" applyBorder="1" applyAlignment="1">
      <alignment horizontal="center"/>
    </xf>
    <xf numFmtId="0" fontId="5" fillId="5" borderId="8" xfId="0" applyFont="1" applyFill="1" applyBorder="1" applyAlignment="1">
      <alignment horizontal="center" vertical="center" wrapText="1"/>
    </xf>
    <xf numFmtId="0" fontId="5" fillId="5" borderId="8" xfId="0" applyFont="1" applyFill="1" applyBorder="1" applyAlignment="1">
      <alignment horizontal="center" vertical="center"/>
    </xf>
    <xf numFmtId="0" fontId="10" fillId="0" borderId="0" xfId="0" applyFont="1"/>
    <xf numFmtId="43" fontId="10" fillId="0" borderId="0" xfId="1" applyFont="1"/>
    <xf numFmtId="164" fontId="10" fillId="0" borderId="0" xfId="1" applyNumberFormat="1" applyFont="1"/>
    <xf numFmtId="0" fontId="11" fillId="0" borderId="13" xfId="0" applyFont="1" applyBorder="1"/>
    <xf numFmtId="164" fontId="11" fillId="0" borderId="13" xfId="1" applyNumberFormat="1" applyFont="1" applyBorder="1"/>
    <xf numFmtId="0" fontId="11" fillId="0" borderId="11" xfId="0" applyFont="1" applyBorder="1"/>
    <xf numFmtId="164" fontId="11" fillId="0" borderId="12" xfId="1" applyNumberFormat="1" applyFont="1" applyBorder="1"/>
    <xf numFmtId="164" fontId="10" fillId="0" borderId="0" xfId="0" applyNumberFormat="1" applyFont="1"/>
    <xf numFmtId="0" fontId="11" fillId="8" borderId="11" xfId="0" applyFont="1" applyFill="1" applyBorder="1"/>
    <xf numFmtId="164" fontId="11" fillId="8" borderId="12" xfId="0" applyNumberFormat="1" applyFont="1" applyFill="1" applyBorder="1"/>
    <xf numFmtId="43" fontId="10" fillId="0" borderId="0" xfId="0" applyNumberFormat="1" applyFont="1"/>
    <xf numFmtId="0" fontId="8" fillId="0" borderId="0" xfId="0" applyFont="1"/>
    <xf numFmtId="0" fontId="12" fillId="7" borderId="2" xfId="0" applyFont="1" applyFill="1" applyBorder="1" applyAlignment="1">
      <alignment horizontal="right"/>
    </xf>
    <xf numFmtId="0" fontId="12" fillId="7" borderId="1" xfId="0" applyFont="1" applyFill="1" applyBorder="1"/>
    <xf numFmtId="3" fontId="12" fillId="7" borderId="3" xfId="0" applyNumberFormat="1" applyFont="1" applyFill="1" applyBorder="1"/>
    <xf numFmtId="49" fontId="12" fillId="0" borderId="2" xfId="0" applyNumberFormat="1" applyFont="1" applyBorder="1" applyAlignment="1">
      <alignment horizontal="right"/>
    </xf>
    <xf numFmtId="0" fontId="12" fillId="0" borderId="1" xfId="0" applyFont="1" applyBorder="1"/>
    <xf numFmtId="3" fontId="12" fillId="0" borderId="3" xfId="0" applyNumberFormat="1" applyFont="1" applyBorder="1"/>
    <xf numFmtId="49" fontId="8" fillId="0" borderId="2" xfId="0" applyNumberFormat="1" applyFont="1" applyBorder="1" applyAlignment="1">
      <alignment horizontal="right"/>
    </xf>
    <xf numFmtId="0" fontId="8" fillId="0" borderId="1" xfId="0" applyFont="1" applyBorder="1"/>
    <xf numFmtId="3" fontId="8" fillId="0" borderId="3" xfId="0" applyNumberFormat="1" applyFont="1" applyBorder="1"/>
    <xf numFmtId="0" fontId="8" fillId="0" borderId="2" xfId="0" applyFont="1" applyBorder="1" applyAlignment="1">
      <alignment horizontal="right"/>
    </xf>
    <xf numFmtId="0" fontId="12" fillId="0" borderId="2" xfId="0" applyFont="1" applyBorder="1" applyAlignment="1">
      <alignment horizontal="right"/>
    </xf>
    <xf numFmtId="0" fontId="8" fillId="0" borderId="1" xfId="0" applyFont="1" applyBorder="1" applyProtection="1">
      <protection locked="0"/>
    </xf>
    <xf numFmtId="0" fontId="12" fillId="0" borderId="2" xfId="0" applyFont="1" applyBorder="1"/>
    <xf numFmtId="0" fontId="8" fillId="0" borderId="4" xfId="0" applyFont="1" applyBorder="1" applyAlignment="1">
      <alignment horizontal="right"/>
    </xf>
    <xf numFmtId="0" fontId="8" fillId="0" borderId="5" xfId="0" applyFont="1" applyBorder="1"/>
    <xf numFmtId="3" fontId="8" fillId="0" borderId="6" xfId="0" applyNumberFormat="1" applyFont="1" applyBorder="1"/>
    <xf numFmtId="3" fontId="8" fillId="0" borderId="0" xfId="0" applyNumberFormat="1" applyFont="1"/>
    <xf numFmtId="0" fontId="11" fillId="0" borderId="0" xfId="0" applyFont="1"/>
    <xf numFmtId="164" fontId="11" fillId="0" borderId="0" xfId="0" applyNumberFormat="1" applyFont="1"/>
    <xf numFmtId="0" fontId="11" fillId="10" borderId="0" xfId="0" applyFont="1" applyFill="1"/>
    <xf numFmtId="164" fontId="11" fillId="10" borderId="0" xfId="0" applyNumberFormat="1" applyFont="1" applyFill="1"/>
    <xf numFmtId="0" fontId="11" fillId="2" borderId="0" xfId="0" applyFont="1" applyFill="1"/>
    <xf numFmtId="0" fontId="11" fillId="12" borderId="0" xfId="0" applyFont="1" applyFill="1"/>
    <xf numFmtId="164" fontId="11" fillId="12" borderId="0" xfId="0" applyNumberFormat="1" applyFont="1" applyFill="1"/>
    <xf numFmtId="164" fontId="11" fillId="0" borderId="0" xfId="1" applyNumberFormat="1" applyFont="1"/>
    <xf numFmtId="0" fontId="11" fillId="11" borderId="11" xfId="0" applyFont="1" applyFill="1" applyBorder="1"/>
    <xf numFmtId="164" fontId="11" fillId="11" borderId="12" xfId="1" applyNumberFormat="1" applyFont="1" applyFill="1" applyBorder="1"/>
    <xf numFmtId="164" fontId="11" fillId="2" borderId="0" xfId="1" applyNumberFormat="1" applyFont="1" applyFill="1"/>
    <xf numFmtId="43" fontId="11" fillId="2" borderId="0" xfId="1" applyFont="1" applyFill="1"/>
    <xf numFmtId="0" fontId="2" fillId="0" borderId="0" xfId="0" applyFont="1" applyAlignment="1">
      <alignment horizontal="center"/>
    </xf>
    <xf numFmtId="0" fontId="14" fillId="14" borderId="15" xfId="0" applyFont="1" applyFill="1" applyBorder="1" applyAlignment="1">
      <alignment horizontal="center" vertical="center"/>
    </xf>
    <xf numFmtId="0" fontId="14" fillId="14" borderId="15" xfId="0" applyFont="1" applyFill="1" applyBorder="1" applyAlignment="1">
      <alignment horizontal="center" vertical="center" wrapText="1"/>
    </xf>
    <xf numFmtId="3" fontId="17" fillId="0" borderId="0" xfId="0" applyNumberFormat="1" applyFont="1" applyBorder="1" applyAlignment="1">
      <alignment horizontal="right" vertical="center"/>
    </xf>
    <xf numFmtId="3" fontId="12" fillId="16" borderId="1" xfId="0" applyNumberFormat="1" applyFont="1" applyFill="1" applyBorder="1"/>
    <xf numFmtId="0" fontId="5" fillId="8" borderId="8" xfId="0" applyFont="1" applyFill="1" applyBorder="1" applyAlignment="1">
      <alignment horizontal="center" vertical="center" wrapText="1"/>
    </xf>
    <xf numFmtId="0" fontId="5" fillId="8" borderId="8" xfId="0" applyFont="1" applyFill="1" applyBorder="1" applyAlignment="1">
      <alignment horizontal="center" vertical="center"/>
    </xf>
    <xf numFmtId="3" fontId="6" fillId="17" borderId="7" xfId="0" applyNumberFormat="1" applyFont="1" applyFill="1" applyBorder="1"/>
    <xf numFmtId="3" fontId="6" fillId="17" borderId="1" xfId="0" applyNumberFormat="1" applyFont="1" applyFill="1" applyBorder="1"/>
    <xf numFmtId="3" fontId="6" fillId="0" borderId="7" xfId="0" applyNumberFormat="1" applyFont="1" applyFill="1" applyBorder="1"/>
    <xf numFmtId="3" fontId="6" fillId="0" borderId="1" xfId="0" applyNumberFormat="1" applyFont="1" applyFill="1" applyBorder="1"/>
    <xf numFmtId="0" fontId="19" fillId="0" borderId="0" xfId="0" applyFont="1"/>
    <xf numFmtId="164" fontId="19" fillId="0" borderId="7" xfId="1" applyNumberFormat="1" applyFont="1" applyBorder="1"/>
    <xf numFmtId="3" fontId="20" fillId="16" borderId="1" xfId="0" applyNumberFormat="1" applyFont="1" applyFill="1" applyBorder="1"/>
    <xf numFmtId="0" fontId="15" fillId="15" borderId="1" xfId="0" applyFont="1" applyFill="1" applyBorder="1" applyAlignment="1">
      <alignment horizontal="left" vertical="center"/>
    </xf>
    <xf numFmtId="0" fontId="16" fillId="0" borderId="1" xfId="0" applyFont="1" applyBorder="1" applyAlignment="1">
      <alignment horizontal="right" vertical="center"/>
    </xf>
    <xf numFmtId="0" fontId="16" fillId="0" borderId="1" xfId="0" applyFont="1" applyBorder="1" applyAlignment="1">
      <alignment horizontal="left" vertical="center"/>
    </xf>
    <xf numFmtId="3" fontId="17" fillId="0" borderId="1" xfId="0" applyNumberFormat="1" applyFont="1" applyBorder="1" applyAlignment="1">
      <alignment horizontal="right" vertical="center"/>
    </xf>
    <xf numFmtId="3" fontId="16" fillId="0" borderId="1" xfId="0" applyNumberFormat="1" applyFont="1" applyBorder="1" applyAlignment="1">
      <alignment horizontal="right" vertical="center"/>
    </xf>
    <xf numFmtId="0" fontId="15" fillId="15" borderId="1" xfId="0" applyFont="1" applyFill="1" applyBorder="1" applyAlignment="1">
      <alignment horizontal="right" vertical="center"/>
    </xf>
    <xf numFmtId="0" fontId="18" fillId="15" borderId="1" xfId="0" applyFont="1" applyFill="1" applyBorder="1" applyAlignment="1">
      <alignment horizontal="right" vertical="center"/>
    </xf>
    <xf numFmtId="3" fontId="18" fillId="15" borderId="1" xfId="0" applyNumberFormat="1" applyFont="1" applyFill="1" applyBorder="1" applyAlignment="1">
      <alignment horizontal="right" vertical="center"/>
    </xf>
    <xf numFmtId="0" fontId="14" fillId="14" borderId="19" xfId="0" applyFont="1" applyFill="1" applyBorder="1" applyAlignment="1">
      <alignment horizontal="center" vertical="center"/>
    </xf>
    <xf numFmtId="0" fontId="14" fillId="14" borderId="19" xfId="0" applyFont="1" applyFill="1" applyBorder="1" applyAlignment="1">
      <alignment horizontal="center" vertical="center" wrapText="1"/>
    </xf>
    <xf numFmtId="43" fontId="0" fillId="0" borderId="0" xfId="1" applyFont="1"/>
    <xf numFmtId="167" fontId="0" fillId="0" borderId="0" xfId="1" applyNumberFormat="1" applyFont="1"/>
    <xf numFmtId="0" fontId="7" fillId="17" borderId="1" xfId="0" applyNumberFormat="1" applyFont="1" applyFill="1" applyBorder="1" applyAlignment="1">
      <alignment horizontal="center"/>
    </xf>
    <xf numFmtId="166" fontId="7" fillId="17" borderId="1" xfId="0" applyNumberFormat="1" applyFont="1" applyFill="1" applyBorder="1" applyAlignment="1">
      <alignment horizontal="center"/>
    </xf>
    <xf numFmtId="0" fontId="7" fillId="17" borderId="1" xfId="0" applyFont="1" applyFill="1" applyBorder="1"/>
    <xf numFmtId="0" fontId="9" fillId="17" borderId="1" xfId="0" applyNumberFormat="1" applyFont="1" applyFill="1" applyBorder="1" applyAlignment="1">
      <alignment horizontal="center"/>
    </xf>
    <xf numFmtId="166" fontId="9" fillId="17" borderId="1" xfId="0" applyNumberFormat="1" applyFont="1" applyFill="1" applyBorder="1" applyAlignment="1">
      <alignment horizontal="center"/>
    </xf>
    <xf numFmtId="165" fontId="6" fillId="17" borderId="1" xfId="1" applyNumberFormat="1" applyFont="1" applyFill="1" applyBorder="1"/>
    <xf numFmtId="0" fontId="9" fillId="12" borderId="1" xfId="0" applyNumberFormat="1" applyFont="1" applyFill="1" applyBorder="1" applyAlignment="1">
      <alignment horizontal="center"/>
    </xf>
    <xf numFmtId="0" fontId="9" fillId="12" borderId="1" xfId="0" applyFont="1" applyFill="1" applyBorder="1" applyAlignment="1">
      <alignment horizontal="center"/>
    </xf>
    <xf numFmtId="0" fontId="7" fillId="12" borderId="1" xfId="0" applyFont="1" applyFill="1" applyBorder="1" applyAlignment="1">
      <alignment horizontal="left"/>
    </xf>
    <xf numFmtId="3" fontId="6" fillId="12" borderId="1" xfId="0" applyNumberFormat="1" applyFont="1" applyFill="1" applyBorder="1"/>
    <xf numFmtId="3" fontId="17" fillId="12" borderId="0" xfId="0" applyNumberFormat="1" applyFont="1" applyFill="1" applyBorder="1" applyAlignment="1">
      <alignment horizontal="right" vertical="center"/>
    </xf>
    <xf numFmtId="166" fontId="9" fillId="12" borderId="1" xfId="0" applyNumberFormat="1" applyFont="1" applyFill="1" applyBorder="1" applyAlignment="1">
      <alignment horizontal="center"/>
    </xf>
    <xf numFmtId="0" fontId="7" fillId="12" borderId="1" xfId="0" applyFont="1" applyFill="1" applyBorder="1"/>
    <xf numFmtId="3" fontId="6" fillId="10" borderId="7" xfId="0" applyNumberFormat="1" applyFont="1" applyFill="1" applyBorder="1"/>
    <xf numFmtId="3" fontId="6" fillId="18" borderId="7" xfId="0" applyNumberFormat="1" applyFont="1" applyFill="1" applyBorder="1"/>
    <xf numFmtId="0" fontId="5" fillId="18" borderId="8" xfId="0" applyFont="1" applyFill="1" applyBorder="1" applyAlignment="1">
      <alignment horizontal="center" vertical="center" wrapText="1"/>
    </xf>
    <xf numFmtId="0" fontId="5" fillId="17" borderId="8" xfId="0" applyFont="1" applyFill="1" applyBorder="1" applyAlignment="1">
      <alignment horizontal="center" vertical="center" wrapText="1"/>
    </xf>
    <xf numFmtId="164" fontId="6" fillId="7" borderId="7" xfId="1" applyNumberFormat="1" applyFont="1" applyFill="1" applyBorder="1"/>
    <xf numFmtId="164" fontId="6" fillId="7" borderId="10" xfId="1" applyNumberFormat="1" applyFont="1" applyFill="1" applyBorder="1"/>
    <xf numFmtId="164" fontId="6" fillId="7" borderId="1" xfId="1" applyNumberFormat="1" applyFont="1" applyFill="1" applyBorder="1"/>
    <xf numFmtId="0" fontId="12" fillId="6" borderId="20"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3" borderId="23" xfId="0" applyFont="1" applyFill="1" applyBorder="1"/>
    <xf numFmtId="0" fontId="12" fillId="3" borderId="24" xfId="0" applyFont="1" applyFill="1" applyBorder="1"/>
    <xf numFmtId="3" fontId="12" fillId="3" borderId="25" xfId="0" applyNumberFormat="1" applyFont="1" applyFill="1" applyBorder="1"/>
    <xf numFmtId="0" fontId="21" fillId="0" borderId="1" xfId="0" applyNumberFormat="1" applyFont="1" applyFill="1" applyBorder="1" applyAlignment="1" applyProtection="1">
      <alignment horizontal="left"/>
    </xf>
    <xf numFmtId="0" fontId="0" fillId="0" borderId="1" xfId="0" applyFill="1" applyBorder="1" applyAlignment="1">
      <alignment wrapText="1"/>
    </xf>
    <xf numFmtId="0" fontId="26" fillId="0" borderId="2" xfId="2" applyFont="1" applyFill="1" applyBorder="1" applyAlignment="1">
      <alignment horizontal="right"/>
    </xf>
    <xf numFmtId="0" fontId="2" fillId="0" borderId="1" xfId="0" applyFont="1" applyBorder="1" applyAlignment="1">
      <alignment wrapText="1"/>
    </xf>
    <xf numFmtId="0" fontId="0" fillId="0" borderId="0" xfId="0" applyAlignment="1"/>
    <xf numFmtId="3" fontId="0" fillId="0" borderId="0" xfId="0" applyNumberFormat="1" applyAlignment="1"/>
    <xf numFmtId="0" fontId="2" fillId="2" borderId="1" xfId="0" applyNumberFormat="1" applyFont="1" applyFill="1" applyBorder="1" applyAlignment="1">
      <alignment horizontal="right"/>
    </xf>
    <xf numFmtId="0" fontId="2" fillId="0" borderId="1" xfId="0" applyNumberFormat="1" applyFont="1" applyBorder="1" applyAlignment="1">
      <alignment horizontal="right"/>
    </xf>
    <xf numFmtId="0" fontId="0" fillId="0" borderId="1" xfId="0" applyNumberFormat="1" applyBorder="1" applyAlignment="1">
      <alignment horizontal="right" wrapText="1"/>
    </xf>
    <xf numFmtId="0" fontId="0" fillId="0" borderId="1" xfId="0" applyNumberFormat="1" applyFill="1" applyBorder="1" applyAlignment="1">
      <alignment horizontal="right" wrapText="1"/>
    </xf>
    <xf numFmtId="0" fontId="0" fillId="0" borderId="5" xfId="0" applyNumberFormat="1" applyBorder="1" applyAlignment="1">
      <alignment horizontal="right" wrapText="1"/>
    </xf>
    <xf numFmtId="0" fontId="8" fillId="0" borderId="1" xfId="0" applyFont="1" applyBorder="1" applyAlignment="1">
      <alignment wrapText="1"/>
    </xf>
    <xf numFmtId="0" fontId="12" fillId="0" borderId="2" xfId="0" applyFont="1" applyBorder="1" applyAlignment="1">
      <alignment horizontal="right" vertical="center"/>
    </xf>
    <xf numFmtId="0" fontId="12" fillId="0" borderId="1" xfId="0" applyFont="1" applyBorder="1" applyAlignment="1">
      <alignment vertical="center"/>
    </xf>
    <xf numFmtId="0" fontId="12" fillId="0" borderId="2" xfId="0" applyFont="1" applyBorder="1" applyAlignment="1">
      <alignment horizontal="center" vertical="center"/>
    </xf>
    <xf numFmtId="0" fontId="8" fillId="0" borderId="2" xfId="0" applyFont="1" applyBorder="1" applyAlignment="1">
      <alignment horizontal="right" vertical="center"/>
    </xf>
    <xf numFmtId="0" fontId="8" fillId="0" borderId="1" xfId="0" applyFont="1" applyBorder="1" applyAlignment="1">
      <alignment vertical="center"/>
    </xf>
    <xf numFmtId="0" fontId="8" fillId="0" borderId="1" xfId="0" applyFont="1" applyBorder="1" applyAlignment="1">
      <alignment vertical="top" wrapText="1"/>
    </xf>
    <xf numFmtId="0" fontId="8" fillId="0" borderId="1" xfId="0" applyFont="1" applyBorder="1" applyAlignment="1">
      <alignment horizontal="left" vertical="center"/>
    </xf>
    <xf numFmtId="0" fontId="8" fillId="0" borderId="1" xfId="0" applyFont="1" applyBorder="1" applyAlignment="1" applyProtection="1">
      <alignment horizontal="left" vertical="center"/>
      <protection locked="0"/>
    </xf>
    <xf numFmtId="0" fontId="12" fillId="0" borderId="2" xfId="0" applyFont="1" applyBorder="1" applyAlignment="1">
      <alignment vertical="center" wrapText="1"/>
    </xf>
    <xf numFmtId="0" fontId="3" fillId="0" borderId="1" xfId="2" applyNumberFormat="1" applyFont="1" applyBorder="1" applyAlignment="1">
      <alignment horizontal="right"/>
    </xf>
    <xf numFmtId="0" fontId="3" fillId="0" borderId="1" xfId="2" applyFont="1" applyBorder="1"/>
    <xf numFmtId="0" fontId="2" fillId="3" borderId="1" xfId="0" applyNumberFormat="1" applyFont="1" applyFill="1" applyBorder="1" applyAlignment="1">
      <alignment horizontal="right"/>
    </xf>
    <xf numFmtId="0" fontId="26" fillId="0" borderId="1" xfId="2" applyNumberFormat="1" applyFont="1" applyBorder="1" applyAlignment="1">
      <alignment horizontal="right"/>
    </xf>
    <xf numFmtId="0" fontId="2" fillId="3" borderId="1" xfId="0" applyFont="1" applyFill="1" applyBorder="1"/>
    <xf numFmtId="0" fontId="2" fillId="2" borderId="1" xfId="0" applyFont="1" applyFill="1" applyBorder="1" applyAlignment="1">
      <alignment horizontal="right"/>
    </xf>
    <xf numFmtId="0" fontId="2" fillId="3" borderId="1" xfId="0" applyFont="1" applyFill="1" applyBorder="1" applyAlignment="1">
      <alignment horizontal="right"/>
    </xf>
    <xf numFmtId="0" fontId="2" fillId="4" borderId="1" xfId="0" applyFont="1" applyFill="1" applyBorder="1" applyAlignment="1">
      <alignment horizontal="center" vertical="center" wrapText="1"/>
    </xf>
    <xf numFmtId="0" fontId="0" fillId="0" borderId="0" xfId="0" applyAlignment="1">
      <alignment wrapText="1"/>
    </xf>
    <xf numFmtId="0" fontId="26" fillId="0" borderId="1" xfId="2" applyFont="1" applyBorder="1"/>
    <xf numFmtId="0" fontId="3" fillId="0" borderId="1" xfId="2" applyNumberFormat="1" applyFont="1" applyFill="1" applyBorder="1" applyAlignment="1">
      <alignment horizontal="right"/>
    </xf>
    <xf numFmtId="0" fontId="3" fillId="0" borderId="1" xfId="2" applyFont="1" applyFill="1" applyBorder="1" applyAlignment="1"/>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1" xfId="0" applyNumberFormat="1" applyFont="1" applyBorder="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4" borderId="10" xfId="0" applyFont="1" applyFill="1" applyBorder="1"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wrapText="1"/>
    </xf>
    <xf numFmtId="0" fontId="0" fillId="0" borderId="1" xfId="0" applyFill="1" applyBorder="1" applyAlignment="1">
      <alignment horizontal="right" vertical="center"/>
    </xf>
    <xf numFmtId="0" fontId="0" fillId="0" borderId="1" xfId="0" applyFill="1" applyBorder="1" applyAlignment="1">
      <alignment vertical="center" wrapText="1"/>
    </xf>
    <xf numFmtId="0" fontId="21" fillId="0" borderId="1" xfId="0" applyNumberFormat="1" applyFont="1" applyFill="1" applyBorder="1" applyAlignment="1" applyProtection="1">
      <alignment horizontal="right" vertical="center"/>
    </xf>
    <xf numFmtId="0" fontId="21" fillId="0" borderId="1" xfId="0" applyNumberFormat="1" applyFont="1" applyFill="1" applyBorder="1" applyAlignment="1" applyProtection="1">
      <alignment horizontal="left" vertical="center"/>
    </xf>
    <xf numFmtId="0" fontId="22" fillId="0" borderId="1" xfId="0" applyNumberFormat="1" applyFont="1" applyFill="1" applyBorder="1" applyAlignment="1" applyProtection="1">
      <alignment horizontal="right" vertical="center"/>
    </xf>
    <xf numFmtId="0" fontId="23" fillId="0" borderId="1" xfId="0" applyNumberFormat="1" applyFont="1" applyFill="1" applyBorder="1" applyAlignment="1" applyProtection="1">
      <alignment horizontal="left" vertical="center"/>
    </xf>
    <xf numFmtId="0" fontId="3" fillId="0" borderId="1" xfId="2" applyFont="1" applyFill="1" applyBorder="1" applyAlignment="1">
      <alignment horizontal="right" vertical="center"/>
    </xf>
    <xf numFmtId="0" fontId="26" fillId="0" borderId="1" xfId="2" applyFont="1" applyFill="1" applyBorder="1" applyAlignment="1">
      <alignment horizontal="right" vertical="center"/>
    </xf>
    <xf numFmtId="0" fontId="0" fillId="0" borderId="1" xfId="0" applyBorder="1" applyAlignment="1">
      <alignment horizontal="right" vertical="center" wrapText="1"/>
    </xf>
    <xf numFmtId="0" fontId="2" fillId="0" borderId="2" xfId="0" applyFont="1" applyBorder="1" applyAlignment="1">
      <alignment horizontal="right" vertical="center"/>
    </xf>
    <xf numFmtId="0" fontId="3" fillId="0" borderId="2" xfId="2" applyFont="1" applyFill="1" applyBorder="1" applyAlignment="1">
      <alignment horizontal="right" vertical="center"/>
    </xf>
    <xf numFmtId="0" fontId="0" fillId="0" borderId="1" xfId="0" applyNumberFormat="1" applyBorder="1" applyAlignment="1">
      <alignment horizontal="right" vertical="center" wrapText="1"/>
    </xf>
    <xf numFmtId="0" fontId="0" fillId="0" borderId="1" xfId="0" applyNumberFormat="1" applyFill="1" applyBorder="1" applyAlignment="1">
      <alignment horizontal="right" vertical="center" wrapText="1"/>
    </xf>
    <xf numFmtId="0" fontId="3" fillId="0" borderId="1" xfId="2" applyNumberFormat="1" applyFont="1" applyBorder="1" applyAlignment="1">
      <alignment horizontal="right" vertical="center"/>
    </xf>
    <xf numFmtId="0" fontId="26" fillId="0" borderId="1" xfId="2" applyNumberFormat="1" applyFont="1" applyBorder="1" applyAlignment="1">
      <alignment horizontal="right" vertical="center"/>
    </xf>
    <xf numFmtId="0" fontId="3" fillId="0" borderId="1" xfId="2"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1" xfId="0" applyFont="1" applyFill="1" applyBorder="1" applyAlignment="1">
      <alignment horizontal="right" vertical="center"/>
    </xf>
    <xf numFmtId="0" fontId="30" fillId="0" borderId="1" xfId="0" applyFont="1" applyBorder="1" applyAlignment="1">
      <alignment horizontal="center" wrapText="1"/>
    </xf>
    <xf numFmtId="0" fontId="31" fillId="0" borderId="0" xfId="0" applyFont="1"/>
    <xf numFmtId="0" fontId="2" fillId="4" borderId="9" xfId="0" applyFont="1" applyFill="1" applyBorder="1" applyAlignment="1">
      <alignment horizontal="center" vertical="center" wrapText="1"/>
    </xf>
    <xf numFmtId="0" fontId="30" fillId="0" borderId="1" xfId="0" applyFont="1" applyBorder="1" applyAlignment="1">
      <alignment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6" fillId="0" borderId="1" xfId="2" applyNumberFormat="1" applyFont="1" applyFill="1" applyBorder="1" applyAlignment="1">
      <alignment horizontal="right"/>
    </xf>
    <xf numFmtId="0" fontId="26" fillId="0" borderId="1" xfId="2" applyFont="1" applyFill="1" applyBorder="1" applyAlignment="1"/>
    <xf numFmtId="0" fontId="21" fillId="0" borderId="2" xfId="0" applyNumberFormat="1" applyFont="1" applyFill="1" applyBorder="1" applyAlignment="1" applyProtection="1">
      <alignment horizontal="right"/>
    </xf>
    <xf numFmtId="4" fontId="2" fillId="0" borderId="3" xfId="0" applyNumberFormat="1" applyFont="1" applyFill="1" applyBorder="1" applyAlignment="1">
      <alignment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3" borderId="2" xfId="0" applyFont="1" applyFill="1" applyBorder="1" applyAlignment="1">
      <alignment horizontal="right"/>
    </xf>
    <xf numFmtId="43" fontId="8" fillId="0" borderId="0" xfId="1" applyFont="1"/>
    <xf numFmtId="4" fontId="2" fillId="3" borderId="3" xfId="0" applyNumberFormat="1" applyFont="1" applyFill="1" applyBorder="1" applyAlignment="1">
      <alignment wrapText="1"/>
    </xf>
    <xf numFmtId="0" fontId="3" fillId="20" borderId="2" xfId="2" applyFont="1" applyFill="1" applyBorder="1" applyAlignment="1">
      <alignment horizontal="right"/>
    </xf>
    <xf numFmtId="0" fontId="0" fillId="20" borderId="1" xfId="0" applyFill="1" applyBorder="1" applyAlignment="1">
      <alignment wrapText="1"/>
    </xf>
    <xf numFmtId="0" fontId="3" fillId="20" borderId="1" xfId="2" applyNumberFormat="1" applyFont="1" applyFill="1" applyBorder="1" applyAlignment="1">
      <alignment horizontal="right"/>
    </xf>
    <xf numFmtId="0" fontId="3" fillId="20" borderId="1" xfId="2" applyFont="1" applyFill="1" applyBorder="1"/>
    <xf numFmtId="4" fontId="0" fillId="20" borderId="3" xfId="0" applyNumberFormat="1" applyFill="1" applyBorder="1" applyAlignment="1">
      <alignment wrapText="1"/>
    </xf>
    <xf numFmtId="0" fontId="0" fillId="20" borderId="2" xfId="0" applyFill="1" applyBorder="1" applyAlignment="1">
      <alignment horizontal="right"/>
    </xf>
    <xf numFmtId="0" fontId="0" fillId="20" borderId="1" xfId="0" applyNumberFormat="1" applyFill="1" applyBorder="1" applyAlignment="1">
      <alignment horizontal="right" wrapText="1"/>
    </xf>
    <xf numFmtId="0" fontId="0" fillId="20" borderId="0" xfId="0" applyFill="1" applyAlignment="1"/>
    <xf numFmtId="0" fontId="0" fillId="20" borderId="0" xfId="0" applyFill="1"/>
    <xf numFmtId="0" fontId="0" fillId="20" borderId="0" xfId="0" applyFill="1" applyAlignment="1">
      <alignment wrapText="1"/>
    </xf>
    <xf numFmtId="43" fontId="0" fillId="20" borderId="0" xfId="1" applyFont="1" applyFill="1" applyAlignment="1">
      <alignment wrapText="1"/>
    </xf>
    <xf numFmtId="43" fontId="0" fillId="20" borderId="0" xfId="0" applyNumberFormat="1" applyFill="1" applyAlignment="1">
      <alignment wrapText="1"/>
    </xf>
    <xf numFmtId="0" fontId="22" fillId="20" borderId="2" xfId="0" applyNumberFormat="1" applyFont="1" applyFill="1" applyBorder="1" applyAlignment="1" applyProtection="1">
      <alignment horizontal="right"/>
    </xf>
    <xf numFmtId="0" fontId="23" fillId="20" borderId="1" xfId="0" applyNumberFormat="1" applyFont="1" applyFill="1" applyBorder="1" applyAlignment="1" applyProtection="1">
      <alignment horizontal="left"/>
    </xf>
    <xf numFmtId="4" fontId="0" fillId="20" borderId="0" xfId="0" applyNumberFormat="1" applyFill="1" applyAlignment="1">
      <alignment wrapText="1"/>
    </xf>
    <xf numFmtId="0" fontId="3" fillId="20" borderId="1" xfId="2" applyFont="1" applyFill="1" applyBorder="1" applyAlignment="1"/>
    <xf numFmtId="0" fontId="0" fillId="20" borderId="2" xfId="0" applyFill="1" applyBorder="1" applyAlignment="1">
      <alignment horizontal="right" wrapText="1"/>
    </xf>
    <xf numFmtId="4" fontId="0" fillId="20" borderId="0" xfId="0" applyNumberFormat="1" applyFill="1" applyAlignment="1"/>
    <xf numFmtId="0" fontId="26" fillId="20" borderId="2" xfId="2" applyFont="1" applyFill="1" applyBorder="1" applyAlignment="1">
      <alignment horizontal="right"/>
    </xf>
    <xf numFmtId="0" fontId="2" fillId="20" borderId="1" xfId="0" applyFont="1" applyFill="1" applyBorder="1" applyAlignment="1"/>
    <xf numFmtId="4" fontId="2" fillId="20" borderId="3" xfId="0" applyNumberFormat="1" applyFont="1" applyFill="1" applyBorder="1" applyAlignment="1">
      <alignment wrapText="1"/>
    </xf>
    <xf numFmtId="0" fontId="0" fillId="20" borderId="1" xfId="0" applyFill="1" applyBorder="1" applyAlignment="1"/>
    <xf numFmtId="0" fontId="0" fillId="20" borderId="1" xfId="0" applyNumberFormat="1" applyFill="1" applyBorder="1" applyAlignment="1">
      <alignment horizontal="right"/>
    </xf>
    <xf numFmtId="0" fontId="0" fillId="20" borderId="1" xfId="0" applyFill="1" applyBorder="1"/>
    <xf numFmtId="4" fontId="0" fillId="0" borderId="0" xfId="0" applyNumberFormat="1"/>
    <xf numFmtId="0" fontId="0" fillId="17" borderId="1" xfId="0" applyFill="1" applyBorder="1" applyAlignment="1">
      <alignment wrapText="1"/>
    </xf>
    <xf numFmtId="0" fontId="33" fillId="20" borderId="2" xfId="2" applyFont="1" applyFill="1" applyBorder="1" applyAlignment="1">
      <alignment horizontal="right"/>
    </xf>
    <xf numFmtId="0" fontId="33" fillId="20" borderId="1" xfId="2" applyNumberFormat="1" applyFont="1" applyFill="1" applyBorder="1" applyAlignment="1">
      <alignment horizontal="right"/>
    </xf>
    <xf numFmtId="0" fontId="33" fillId="20" borderId="1" xfId="2" applyFont="1" applyFill="1" applyBorder="1"/>
    <xf numFmtId="4" fontId="32" fillId="20" borderId="3" xfId="0" applyNumberFormat="1" applyFont="1" applyFill="1" applyBorder="1" applyAlignment="1">
      <alignment wrapText="1"/>
    </xf>
    <xf numFmtId="0" fontId="34" fillId="20" borderId="1" xfId="0" applyNumberFormat="1" applyFont="1" applyFill="1" applyBorder="1" applyAlignment="1" applyProtection="1"/>
    <xf numFmtId="0" fontId="12" fillId="0" borderId="0" xfId="0" applyFont="1" applyAlignment="1">
      <alignment horizontal="center"/>
    </xf>
    <xf numFmtId="0" fontId="2" fillId="0" borderId="0" xfId="0" applyFont="1" applyAlignment="1">
      <alignment horizontal="center"/>
    </xf>
    <xf numFmtId="0" fontId="11" fillId="9" borderId="0" xfId="0" applyFont="1" applyFill="1" applyAlignment="1">
      <alignment horizontal="center"/>
    </xf>
    <xf numFmtId="0" fontId="13" fillId="13" borderId="11" xfId="0" applyFont="1" applyFill="1" applyBorder="1" applyAlignment="1">
      <alignment horizontal="center" vertical="center"/>
    </xf>
    <xf numFmtId="0" fontId="13" fillId="13" borderId="14" xfId="0" applyFont="1" applyFill="1" applyBorder="1" applyAlignment="1">
      <alignment horizontal="center" vertical="center"/>
    </xf>
    <xf numFmtId="0" fontId="13" fillId="13" borderId="12" xfId="0" applyFont="1" applyFill="1" applyBorder="1" applyAlignment="1">
      <alignment horizontal="center" vertical="center"/>
    </xf>
    <xf numFmtId="0" fontId="18" fillId="15" borderId="1" xfId="0" applyFont="1" applyFill="1" applyBorder="1" applyAlignment="1">
      <alignment horizontal="center" vertical="center"/>
    </xf>
    <xf numFmtId="0" fontId="20" fillId="16" borderId="16" xfId="0" applyFont="1" applyFill="1" applyBorder="1" applyAlignment="1">
      <alignment horizontal="center"/>
    </xf>
    <xf numFmtId="0" fontId="20" fillId="16" borderId="18" xfId="0" applyFont="1" applyFill="1" applyBorder="1" applyAlignment="1">
      <alignment horizontal="center"/>
    </xf>
    <xf numFmtId="0" fontId="20" fillId="16" borderId="17" xfId="0" applyFont="1" applyFill="1" applyBorder="1" applyAlignment="1">
      <alignment horizontal="center"/>
    </xf>
  </cellXfs>
  <cellStyles count="15">
    <cellStyle name="Millares" xfId="1" builtinId="3"/>
    <cellStyle name="Nivel 1,2.3,5,6,9" xfId="6"/>
    <cellStyle name="Nivel 4" xfId="7"/>
    <cellStyle name="Nivel 7" xfId="8"/>
    <cellStyle name="Normal" xfId="0" builtinId="0"/>
    <cellStyle name="Normal 2" xfId="3"/>
    <cellStyle name="Normal 2 2" xfId="4"/>
    <cellStyle name="Normal 2 2 4" xfId="13"/>
    <cellStyle name="Normal 2 3" xfId="12"/>
    <cellStyle name="Normal 3" xfId="10"/>
    <cellStyle name="Normal 4" xfId="9"/>
    <cellStyle name="Normal 5" xfId="5"/>
    <cellStyle name="Normal 6" xfId="11"/>
    <cellStyle name="Normal 6 2" xfId="14"/>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59" workbookViewId="0">
      <selection sqref="A1:C68"/>
    </sheetView>
  </sheetViews>
  <sheetFormatPr baseColWidth="10" defaultRowHeight="16.5" x14ac:dyDescent="0.3"/>
  <cols>
    <col min="1" max="1" width="22.85546875" style="52" customWidth="1"/>
    <col min="2" max="2" width="75.42578125" style="52" bestFit="1" customWidth="1"/>
    <col min="3" max="3" width="13.5703125" style="52" customWidth="1"/>
    <col min="4" max="4" width="12.42578125" style="52" bestFit="1" customWidth="1"/>
    <col min="5" max="16384" width="11.42578125" style="52"/>
  </cols>
  <sheetData>
    <row r="1" spans="1:4" x14ac:dyDescent="0.3">
      <c r="A1" s="240" t="s">
        <v>535</v>
      </c>
      <c r="B1" s="240"/>
      <c r="C1" s="240"/>
    </row>
    <row r="2" spans="1:4" x14ac:dyDescent="0.3">
      <c r="A2" s="240" t="s">
        <v>560</v>
      </c>
      <c r="B2" s="240"/>
      <c r="C2" s="240"/>
    </row>
    <row r="3" spans="1:4" x14ac:dyDescent="0.3">
      <c r="A3" s="240" t="s">
        <v>82</v>
      </c>
      <c r="B3" s="240"/>
      <c r="C3" s="240"/>
    </row>
    <row r="4" spans="1:4" ht="17.25" thickBot="1" x14ac:dyDescent="0.35"/>
    <row r="5" spans="1:4" ht="19.5" customHeight="1" thickBot="1" x14ac:dyDescent="0.35">
      <c r="A5" s="128" t="s">
        <v>325</v>
      </c>
      <c r="B5" s="129" t="s">
        <v>326</v>
      </c>
      <c r="C5" s="130" t="s">
        <v>327</v>
      </c>
    </row>
    <row r="6" spans="1:4" x14ac:dyDescent="0.3">
      <c r="A6" s="131">
        <v>1</v>
      </c>
      <c r="B6" s="132" t="s">
        <v>3</v>
      </c>
      <c r="C6" s="133">
        <f>+C10+C45</f>
        <v>6448139272</v>
      </c>
    </row>
    <row r="7" spans="1:4" x14ac:dyDescent="0.3">
      <c r="A7" s="56" t="s">
        <v>83</v>
      </c>
      <c r="B7" s="57" t="s">
        <v>4</v>
      </c>
      <c r="C7" s="58">
        <f>SUM(C8:C9)</f>
        <v>0</v>
      </c>
    </row>
    <row r="8" spans="1:4" x14ac:dyDescent="0.3">
      <c r="A8" s="59" t="s">
        <v>84</v>
      </c>
      <c r="B8" s="60" t="s">
        <v>86</v>
      </c>
      <c r="C8" s="61">
        <v>0</v>
      </c>
    </row>
    <row r="9" spans="1:4" x14ac:dyDescent="0.3">
      <c r="A9" s="62" t="s">
        <v>85</v>
      </c>
      <c r="B9" s="60" t="s">
        <v>87</v>
      </c>
      <c r="C9" s="61">
        <v>0</v>
      </c>
    </row>
    <row r="10" spans="1:4" x14ac:dyDescent="0.3">
      <c r="A10" s="53">
        <v>1.1000000000000001</v>
      </c>
      <c r="B10" s="54" t="s">
        <v>5</v>
      </c>
      <c r="C10" s="55">
        <f>+C7+C11</f>
        <v>6447789272</v>
      </c>
    </row>
    <row r="11" spans="1:4" x14ac:dyDescent="0.3">
      <c r="A11" s="63" t="s">
        <v>88</v>
      </c>
      <c r="B11" s="57" t="s">
        <v>89</v>
      </c>
      <c r="C11" s="58">
        <f>+C12+C41</f>
        <v>6447789272</v>
      </c>
    </row>
    <row r="12" spans="1:4" x14ac:dyDescent="0.3">
      <c r="A12" s="63" t="s">
        <v>381</v>
      </c>
      <c r="B12" s="57" t="s">
        <v>382</v>
      </c>
      <c r="C12" s="58">
        <f>+C13</f>
        <v>6447789272</v>
      </c>
    </row>
    <row r="13" spans="1:4" x14ac:dyDescent="0.3">
      <c r="A13" s="63" t="s">
        <v>383</v>
      </c>
      <c r="B13" s="57" t="s">
        <v>384</v>
      </c>
      <c r="C13" s="58">
        <f>+C14</f>
        <v>6447789272</v>
      </c>
    </row>
    <row r="14" spans="1:4" x14ac:dyDescent="0.3">
      <c r="A14" s="63" t="s">
        <v>385</v>
      </c>
      <c r="B14" s="57" t="s">
        <v>155</v>
      </c>
      <c r="C14" s="58">
        <f>+C15+C31+C33+C36+C39</f>
        <v>6447789272</v>
      </c>
    </row>
    <row r="15" spans="1:4" x14ac:dyDescent="0.3">
      <c r="A15" s="63" t="s">
        <v>390</v>
      </c>
      <c r="B15" s="57" t="s">
        <v>386</v>
      </c>
      <c r="C15" s="58">
        <f>SUM(C16:C30)</f>
        <v>6231071272</v>
      </c>
    </row>
    <row r="16" spans="1:4" x14ac:dyDescent="0.3">
      <c r="A16" s="62" t="s">
        <v>391</v>
      </c>
      <c r="B16" s="60" t="s">
        <v>6</v>
      </c>
      <c r="C16" s="61">
        <v>5770115499</v>
      </c>
      <c r="D16" s="52">
        <f>+C16/12</f>
        <v>480842958.25</v>
      </c>
    </row>
    <row r="17" spans="1:4" x14ac:dyDescent="0.3">
      <c r="A17" s="62" t="s">
        <v>392</v>
      </c>
      <c r="B17" s="60" t="s">
        <v>7</v>
      </c>
      <c r="C17" s="61">
        <v>117252516</v>
      </c>
    </row>
    <row r="18" spans="1:4" x14ac:dyDescent="0.3">
      <c r="A18" s="62" t="s">
        <v>393</v>
      </c>
      <c r="B18" s="60" t="s">
        <v>8</v>
      </c>
      <c r="C18" s="61">
        <v>0</v>
      </c>
    </row>
    <row r="19" spans="1:4" x14ac:dyDescent="0.3">
      <c r="A19" s="62" t="s">
        <v>394</v>
      </c>
      <c r="B19" s="60" t="s">
        <v>9</v>
      </c>
      <c r="C19" s="61">
        <v>0</v>
      </c>
    </row>
    <row r="20" spans="1:4" x14ac:dyDescent="0.3">
      <c r="A20" s="62" t="s">
        <v>395</v>
      </c>
      <c r="B20" s="60" t="s">
        <v>10</v>
      </c>
      <c r="C20" s="61">
        <v>5625510</v>
      </c>
    </row>
    <row r="21" spans="1:4" x14ac:dyDescent="0.3">
      <c r="A21" s="62" t="s">
        <v>396</v>
      </c>
      <c r="B21" s="60" t="s">
        <v>11</v>
      </c>
      <c r="C21" s="61">
        <v>0</v>
      </c>
    </row>
    <row r="22" spans="1:4" x14ac:dyDescent="0.3">
      <c r="A22" s="62" t="s">
        <v>467</v>
      </c>
      <c r="B22" s="60" t="s">
        <v>545</v>
      </c>
      <c r="C22" s="61">
        <v>3356200</v>
      </c>
    </row>
    <row r="23" spans="1:4" x14ac:dyDescent="0.3">
      <c r="A23" s="62" t="s">
        <v>468</v>
      </c>
      <c r="B23" s="60" t="s">
        <v>546</v>
      </c>
      <c r="C23" s="61">
        <v>5334000</v>
      </c>
    </row>
    <row r="24" spans="1:4" x14ac:dyDescent="0.3">
      <c r="A24" s="62" t="s">
        <v>470</v>
      </c>
      <c r="B24" s="60" t="s">
        <v>547</v>
      </c>
      <c r="C24" s="61">
        <v>0</v>
      </c>
    </row>
    <row r="25" spans="1:4" x14ac:dyDescent="0.3">
      <c r="A25" s="62" t="s">
        <v>471</v>
      </c>
      <c r="B25" s="60" t="s">
        <v>548</v>
      </c>
      <c r="C25" s="61">
        <v>0</v>
      </c>
    </row>
    <row r="26" spans="1:4" x14ac:dyDescent="0.3">
      <c r="A26" s="62" t="s">
        <v>544</v>
      </c>
      <c r="B26" s="60" t="s">
        <v>549</v>
      </c>
      <c r="C26" s="61">
        <v>12335600</v>
      </c>
      <c r="D26" s="207"/>
    </row>
    <row r="27" spans="1:4" x14ac:dyDescent="0.3">
      <c r="A27" s="62" t="s">
        <v>550</v>
      </c>
      <c r="B27" s="60" t="s">
        <v>79</v>
      </c>
      <c r="C27" s="52">
        <v>1500000</v>
      </c>
    </row>
    <row r="28" spans="1:4" x14ac:dyDescent="0.3">
      <c r="A28" s="62" t="s">
        <v>551</v>
      </c>
      <c r="B28" s="60" t="s">
        <v>12</v>
      </c>
      <c r="C28" s="61">
        <v>270551947</v>
      </c>
    </row>
    <row r="29" spans="1:4" x14ac:dyDescent="0.3">
      <c r="A29" s="62" t="s">
        <v>552</v>
      </c>
      <c r="B29" s="60" t="s">
        <v>13</v>
      </c>
      <c r="C29" s="61">
        <v>0</v>
      </c>
    </row>
    <row r="30" spans="1:4" x14ac:dyDescent="0.3">
      <c r="A30" s="62" t="s">
        <v>553</v>
      </c>
      <c r="B30" s="64" t="s">
        <v>554</v>
      </c>
      <c r="C30" s="61">
        <v>45000000</v>
      </c>
    </row>
    <row r="31" spans="1:4" x14ac:dyDescent="0.3">
      <c r="A31" s="63" t="s">
        <v>397</v>
      </c>
      <c r="B31" s="57" t="s">
        <v>387</v>
      </c>
      <c r="C31" s="58">
        <f>+C32</f>
        <v>0</v>
      </c>
    </row>
    <row r="32" spans="1:4" x14ac:dyDescent="0.3">
      <c r="A32" s="62" t="s">
        <v>398</v>
      </c>
      <c r="B32" s="60" t="s">
        <v>14</v>
      </c>
      <c r="C32" s="61">
        <v>0</v>
      </c>
    </row>
    <row r="33" spans="1:3" x14ac:dyDescent="0.3">
      <c r="A33" s="63" t="s">
        <v>399</v>
      </c>
      <c r="B33" s="57" t="s">
        <v>388</v>
      </c>
      <c r="C33" s="58">
        <f>SUM(C34:C35)</f>
        <v>0</v>
      </c>
    </row>
    <row r="34" spans="1:3" x14ac:dyDescent="0.3">
      <c r="A34" s="62" t="s">
        <v>400</v>
      </c>
      <c r="B34" s="60" t="s">
        <v>15</v>
      </c>
      <c r="C34" s="61">
        <v>0</v>
      </c>
    </row>
    <row r="35" spans="1:3" hidden="1" x14ac:dyDescent="0.3">
      <c r="A35" s="62" t="s">
        <v>401</v>
      </c>
      <c r="B35" s="60" t="s">
        <v>81</v>
      </c>
      <c r="C35" s="61">
        <v>0</v>
      </c>
    </row>
    <row r="36" spans="1:3" x14ac:dyDescent="0.3">
      <c r="A36" s="63" t="s">
        <v>402</v>
      </c>
      <c r="B36" s="57" t="s">
        <v>389</v>
      </c>
      <c r="C36" s="58">
        <f>SUM(C37:C38)</f>
        <v>0</v>
      </c>
    </row>
    <row r="37" spans="1:3" x14ac:dyDescent="0.3">
      <c r="A37" s="62" t="s">
        <v>403</v>
      </c>
      <c r="B37" s="60" t="s">
        <v>16</v>
      </c>
      <c r="C37" s="61">
        <v>0</v>
      </c>
    </row>
    <row r="38" spans="1:3" x14ac:dyDescent="0.3">
      <c r="A38" s="62" t="s">
        <v>404</v>
      </c>
      <c r="B38" s="60" t="s">
        <v>17</v>
      </c>
      <c r="C38" s="61">
        <v>0</v>
      </c>
    </row>
    <row r="39" spans="1:3" x14ac:dyDescent="0.3">
      <c r="A39" s="63" t="s">
        <v>406</v>
      </c>
      <c r="B39" s="57" t="s">
        <v>405</v>
      </c>
      <c r="C39" s="58">
        <f>+C40</f>
        <v>216718000</v>
      </c>
    </row>
    <row r="40" spans="1:3" x14ac:dyDescent="0.3">
      <c r="A40" s="62" t="s">
        <v>407</v>
      </c>
      <c r="B40" s="60" t="s">
        <v>107</v>
      </c>
      <c r="C40" s="61">
        <v>216718000</v>
      </c>
    </row>
    <row r="41" spans="1:3" x14ac:dyDescent="0.3">
      <c r="A41" s="63" t="s">
        <v>442</v>
      </c>
      <c r="B41" s="57" t="s">
        <v>443</v>
      </c>
      <c r="C41" s="58">
        <f>+C42</f>
        <v>0</v>
      </c>
    </row>
    <row r="42" spans="1:3" x14ac:dyDescent="0.3">
      <c r="A42" s="63" t="s">
        <v>444</v>
      </c>
      <c r="B42" s="57" t="s">
        <v>445</v>
      </c>
      <c r="C42" s="58">
        <f>+C43</f>
        <v>0</v>
      </c>
    </row>
    <row r="43" spans="1:3" x14ac:dyDescent="0.3">
      <c r="A43" s="63" t="s">
        <v>446</v>
      </c>
      <c r="B43" s="57" t="s">
        <v>447</v>
      </c>
      <c r="C43" s="58">
        <f>+C44</f>
        <v>0</v>
      </c>
    </row>
    <row r="44" spans="1:3" x14ac:dyDescent="0.3">
      <c r="A44" s="62" t="s">
        <v>448</v>
      </c>
      <c r="B44" s="60" t="s">
        <v>81</v>
      </c>
      <c r="C44" s="61">
        <v>0</v>
      </c>
    </row>
    <row r="45" spans="1:3" x14ac:dyDescent="0.3">
      <c r="A45" s="65">
        <v>1.2</v>
      </c>
      <c r="B45" s="57" t="s">
        <v>18</v>
      </c>
      <c r="C45" s="58">
        <f>+C46+C51+C53+C56+C59+C66</f>
        <v>350000</v>
      </c>
    </row>
    <row r="46" spans="1:3" x14ac:dyDescent="0.3">
      <c r="A46" s="63" t="s">
        <v>127</v>
      </c>
      <c r="B46" s="57" t="s">
        <v>128</v>
      </c>
      <c r="C46" s="58">
        <f>+C47</f>
        <v>0</v>
      </c>
    </row>
    <row r="47" spans="1:3" x14ac:dyDescent="0.3">
      <c r="A47" s="63" t="s">
        <v>120</v>
      </c>
      <c r="B47" s="57" t="s">
        <v>121</v>
      </c>
      <c r="C47" s="58">
        <f>+C48</f>
        <v>0</v>
      </c>
    </row>
    <row r="48" spans="1:3" x14ac:dyDescent="0.3">
      <c r="A48" s="63" t="s">
        <v>122</v>
      </c>
      <c r="B48" s="57" t="s">
        <v>123</v>
      </c>
      <c r="C48" s="58">
        <f>+C49</f>
        <v>0</v>
      </c>
    </row>
    <row r="49" spans="1:3" x14ac:dyDescent="0.3">
      <c r="A49" s="63" t="s">
        <v>124</v>
      </c>
      <c r="B49" s="57" t="s">
        <v>125</v>
      </c>
      <c r="C49" s="58">
        <f>+C50</f>
        <v>0</v>
      </c>
    </row>
    <row r="50" spans="1:3" x14ac:dyDescent="0.3">
      <c r="A50" s="62" t="s">
        <v>126</v>
      </c>
      <c r="B50" s="60" t="s">
        <v>19</v>
      </c>
      <c r="C50" s="61">
        <v>0</v>
      </c>
    </row>
    <row r="51" spans="1:3" x14ac:dyDescent="0.3">
      <c r="A51" s="63" t="s">
        <v>102</v>
      </c>
      <c r="B51" s="57" t="s">
        <v>103</v>
      </c>
      <c r="C51" s="58">
        <f>+C52</f>
        <v>350000</v>
      </c>
    </row>
    <row r="52" spans="1:3" x14ac:dyDescent="0.3">
      <c r="A52" s="62" t="s">
        <v>104</v>
      </c>
      <c r="B52" s="60" t="s">
        <v>313</v>
      </c>
      <c r="C52" s="61">
        <v>350000</v>
      </c>
    </row>
    <row r="53" spans="1:3" x14ac:dyDescent="0.3">
      <c r="A53" s="63" t="s">
        <v>90</v>
      </c>
      <c r="B53" s="57" t="s">
        <v>91</v>
      </c>
      <c r="C53" s="58">
        <f>+C54</f>
        <v>0</v>
      </c>
    </row>
    <row r="54" spans="1:3" x14ac:dyDescent="0.3">
      <c r="A54" s="63" t="s">
        <v>92</v>
      </c>
      <c r="B54" s="57" t="s">
        <v>93</v>
      </c>
      <c r="C54" s="58">
        <f>+C55</f>
        <v>0</v>
      </c>
    </row>
    <row r="55" spans="1:3" x14ac:dyDescent="0.3">
      <c r="A55" s="62" t="s">
        <v>94</v>
      </c>
      <c r="B55" s="60" t="s">
        <v>95</v>
      </c>
      <c r="C55" s="61">
        <v>0</v>
      </c>
    </row>
    <row r="56" spans="1:3" x14ac:dyDescent="0.3">
      <c r="A56" s="63" t="s">
        <v>96</v>
      </c>
      <c r="B56" s="57" t="s">
        <v>97</v>
      </c>
      <c r="C56" s="58">
        <f>+C57</f>
        <v>0</v>
      </c>
    </row>
    <row r="57" spans="1:3" x14ac:dyDescent="0.3">
      <c r="A57" s="63" t="s">
        <v>98</v>
      </c>
      <c r="B57" s="57" t="s">
        <v>99</v>
      </c>
      <c r="C57" s="58">
        <f>+C58</f>
        <v>0</v>
      </c>
    </row>
    <row r="58" spans="1:3" x14ac:dyDescent="0.3">
      <c r="A58" s="62" t="s">
        <v>100</v>
      </c>
      <c r="B58" s="60" t="s">
        <v>101</v>
      </c>
      <c r="C58" s="61">
        <v>0</v>
      </c>
    </row>
    <row r="59" spans="1:3" x14ac:dyDescent="0.3">
      <c r="A59" s="63" t="s">
        <v>111</v>
      </c>
      <c r="B59" s="57" t="s">
        <v>112</v>
      </c>
      <c r="C59" s="58">
        <f>+C60+C64</f>
        <v>0</v>
      </c>
    </row>
    <row r="60" spans="1:3" x14ac:dyDescent="0.3">
      <c r="A60" s="63" t="s">
        <v>113</v>
      </c>
      <c r="B60" s="57" t="s">
        <v>114</v>
      </c>
      <c r="C60" s="58">
        <f>+C61</f>
        <v>0</v>
      </c>
    </row>
    <row r="61" spans="1:3" x14ac:dyDescent="0.3">
      <c r="A61" s="63" t="s">
        <v>115</v>
      </c>
      <c r="B61" s="57" t="s">
        <v>116</v>
      </c>
      <c r="C61" s="58">
        <f>+C62</f>
        <v>0</v>
      </c>
    </row>
    <row r="62" spans="1:3" x14ac:dyDescent="0.3">
      <c r="A62" s="63" t="s">
        <v>117</v>
      </c>
      <c r="B62" s="57" t="s">
        <v>118</v>
      </c>
      <c r="C62" s="58">
        <f>+C63</f>
        <v>0</v>
      </c>
    </row>
    <row r="63" spans="1:3" x14ac:dyDescent="0.3">
      <c r="A63" s="62" t="s">
        <v>119</v>
      </c>
      <c r="B63" s="60" t="s">
        <v>21</v>
      </c>
      <c r="C63" s="61">
        <v>0</v>
      </c>
    </row>
    <row r="64" spans="1:3" x14ac:dyDescent="0.3">
      <c r="A64" s="63" t="s">
        <v>536</v>
      </c>
      <c r="B64" s="57" t="s">
        <v>539</v>
      </c>
      <c r="C64" s="58">
        <f>+C65</f>
        <v>0</v>
      </c>
    </row>
    <row r="65" spans="1:3" x14ac:dyDescent="0.3">
      <c r="A65" s="62" t="s">
        <v>537</v>
      </c>
      <c r="B65" s="60" t="s">
        <v>538</v>
      </c>
      <c r="C65" s="61">
        <v>0</v>
      </c>
    </row>
    <row r="66" spans="1:3" x14ac:dyDescent="0.3">
      <c r="A66" s="63" t="s">
        <v>105</v>
      </c>
      <c r="B66" s="57" t="s">
        <v>106</v>
      </c>
      <c r="C66" s="58">
        <f>+C67</f>
        <v>0</v>
      </c>
    </row>
    <row r="67" spans="1:3" x14ac:dyDescent="0.3">
      <c r="A67" s="63" t="s">
        <v>108</v>
      </c>
      <c r="B67" s="57" t="s">
        <v>109</v>
      </c>
      <c r="C67" s="58">
        <f t="shared" ref="C67" si="0">+C68</f>
        <v>0</v>
      </c>
    </row>
    <row r="68" spans="1:3" ht="17.25" thickBot="1" x14ac:dyDescent="0.35">
      <c r="A68" s="66" t="s">
        <v>110</v>
      </c>
      <c r="B68" s="67" t="s">
        <v>20</v>
      </c>
      <c r="C68" s="68">
        <v>0</v>
      </c>
    </row>
    <row r="71" spans="1:3" x14ac:dyDescent="0.3">
      <c r="C71" s="69"/>
    </row>
    <row r="72" spans="1:3" x14ac:dyDescent="0.3">
      <c r="C72" s="69"/>
    </row>
    <row r="73" spans="1:3" x14ac:dyDescent="0.3">
      <c r="C73" s="69"/>
    </row>
    <row r="74" spans="1:3" x14ac:dyDescent="0.3">
      <c r="C74" s="69"/>
    </row>
    <row r="75" spans="1:3" x14ac:dyDescent="0.3">
      <c r="C75" s="69"/>
    </row>
    <row r="76" spans="1:3" x14ac:dyDescent="0.3">
      <c r="C76" s="69"/>
    </row>
  </sheetData>
  <sortState ref="A37:C59">
    <sortCondition ref="A36:A59"/>
  </sortState>
  <mergeCells count="3">
    <mergeCell ref="A1:C1"/>
    <mergeCell ref="A2:C2"/>
    <mergeCell ref="A3:C3"/>
  </mergeCells>
  <phoneticPr fontId="25" type="noConversion"/>
  <pageMargins left="0.70866141732283472" right="0.70866141732283472" top="0.43307086614173229" bottom="0.35433070866141736" header="0.31496062992125984" footer="0.31496062992125984"/>
  <pageSetup paperSize="5"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topLeftCell="A25" workbookViewId="0">
      <selection activeCell="C35" sqref="C35"/>
    </sheetView>
  </sheetViews>
  <sheetFormatPr baseColWidth="10" defaultRowHeight="15" x14ac:dyDescent="0.25"/>
  <cols>
    <col min="1" max="1" width="18.140625" customWidth="1"/>
    <col min="2" max="2" width="34.7109375" customWidth="1"/>
    <col min="4" max="4" width="25" customWidth="1"/>
    <col min="5" max="5" width="61" customWidth="1"/>
  </cols>
  <sheetData>
    <row r="1" spans="1:5" x14ac:dyDescent="0.25">
      <c r="A1" s="162" t="s">
        <v>2</v>
      </c>
      <c r="B1" s="162" t="s">
        <v>22</v>
      </c>
      <c r="C1" s="162" t="s">
        <v>440</v>
      </c>
      <c r="D1" s="162" t="s">
        <v>441</v>
      </c>
      <c r="E1" s="172" t="s">
        <v>504</v>
      </c>
    </row>
    <row r="2" spans="1:5" ht="18" customHeight="1" x14ac:dyDescent="0.25">
      <c r="A2" s="161">
        <v>2</v>
      </c>
      <c r="B2" s="159" t="s">
        <v>24</v>
      </c>
      <c r="C2" s="157">
        <v>19</v>
      </c>
      <c r="D2" s="159"/>
    </row>
    <row r="3" spans="1:5" ht="18" customHeight="1" x14ac:dyDescent="0.25">
      <c r="A3" s="160">
        <v>2.1</v>
      </c>
      <c r="B3" s="10" t="s">
        <v>130</v>
      </c>
      <c r="C3" s="140">
        <v>19</v>
      </c>
      <c r="D3" s="10"/>
    </row>
    <row r="4" spans="1:5" ht="102" x14ac:dyDescent="0.25">
      <c r="A4" s="167" t="s">
        <v>131</v>
      </c>
      <c r="B4" s="168" t="s">
        <v>25</v>
      </c>
      <c r="C4" s="169">
        <v>19</v>
      </c>
      <c r="D4" s="171" t="s">
        <v>503</v>
      </c>
      <c r="E4" s="193" t="s">
        <v>502</v>
      </c>
    </row>
    <row r="5" spans="1:5" ht="18" customHeight="1" x14ac:dyDescent="0.25">
      <c r="A5" s="167" t="s">
        <v>132</v>
      </c>
      <c r="B5" s="168" t="s">
        <v>133</v>
      </c>
      <c r="C5" s="169">
        <v>19</v>
      </c>
      <c r="D5" s="168"/>
      <c r="E5" s="194"/>
    </row>
    <row r="6" spans="1:5" ht="18" customHeight="1" x14ac:dyDescent="0.25">
      <c r="A6" s="167" t="s">
        <v>134</v>
      </c>
      <c r="B6" s="168" t="s">
        <v>135</v>
      </c>
      <c r="C6" s="169">
        <v>19</v>
      </c>
      <c r="D6" s="168"/>
      <c r="E6" s="194"/>
    </row>
    <row r="7" spans="1:5" ht="18" customHeight="1" x14ac:dyDescent="0.25">
      <c r="A7" s="167" t="s">
        <v>136</v>
      </c>
      <c r="B7" s="168" t="s">
        <v>137</v>
      </c>
      <c r="C7" s="169">
        <v>19</v>
      </c>
      <c r="D7" s="168"/>
      <c r="E7" s="194"/>
    </row>
    <row r="8" spans="1:5" ht="18" customHeight="1" x14ac:dyDescent="0.25">
      <c r="A8" s="173" t="s">
        <v>138</v>
      </c>
      <c r="B8" s="174" t="s">
        <v>26</v>
      </c>
      <c r="C8" s="186">
        <v>19</v>
      </c>
      <c r="D8" s="174"/>
      <c r="E8" s="194"/>
    </row>
    <row r="9" spans="1:5" ht="18" customHeight="1" x14ac:dyDescent="0.25">
      <c r="A9" s="173" t="s">
        <v>139</v>
      </c>
      <c r="B9" s="174" t="s">
        <v>36</v>
      </c>
      <c r="C9" s="186">
        <v>19</v>
      </c>
      <c r="D9" s="174"/>
      <c r="E9" s="194"/>
    </row>
    <row r="10" spans="1:5" ht="18" customHeight="1" x14ac:dyDescent="0.25">
      <c r="A10" s="173" t="s">
        <v>140</v>
      </c>
      <c r="B10" s="174" t="s">
        <v>30</v>
      </c>
      <c r="C10" s="186">
        <v>19</v>
      </c>
      <c r="D10" s="174"/>
      <c r="E10" s="194"/>
    </row>
    <row r="11" spans="1:5" ht="18" customHeight="1" x14ac:dyDescent="0.25">
      <c r="A11" s="173" t="s">
        <v>141</v>
      </c>
      <c r="B11" s="174" t="s">
        <v>31</v>
      </c>
      <c r="C11" s="186">
        <v>19</v>
      </c>
      <c r="D11" s="174"/>
      <c r="E11" s="194"/>
    </row>
    <row r="12" spans="1:5" ht="18" customHeight="1" x14ac:dyDescent="0.25">
      <c r="A12" s="173" t="s">
        <v>142</v>
      </c>
      <c r="B12" s="174" t="s">
        <v>32</v>
      </c>
      <c r="C12" s="186">
        <v>19</v>
      </c>
      <c r="D12" s="174"/>
      <c r="E12" s="194"/>
    </row>
    <row r="13" spans="1:5" ht="18" customHeight="1" x14ac:dyDescent="0.25">
      <c r="A13" s="173" t="s">
        <v>143</v>
      </c>
      <c r="B13" s="174" t="s">
        <v>28</v>
      </c>
      <c r="C13" s="186">
        <v>19</v>
      </c>
      <c r="D13" s="174"/>
      <c r="E13" s="194"/>
    </row>
    <row r="14" spans="1:5" ht="18" customHeight="1" x14ac:dyDescent="0.25">
      <c r="A14" s="167" t="s">
        <v>144</v>
      </c>
      <c r="B14" s="168" t="s">
        <v>145</v>
      </c>
      <c r="C14" s="169">
        <v>19</v>
      </c>
      <c r="D14" s="168"/>
      <c r="E14" s="194"/>
    </row>
    <row r="15" spans="1:5" ht="18" customHeight="1" x14ac:dyDescent="0.25">
      <c r="A15" s="173" t="s">
        <v>146</v>
      </c>
      <c r="B15" s="174" t="s">
        <v>34</v>
      </c>
      <c r="C15" s="186">
        <v>19</v>
      </c>
      <c r="D15" s="174"/>
      <c r="E15" s="194"/>
    </row>
    <row r="16" spans="1:5" ht="18" customHeight="1" x14ac:dyDescent="0.25">
      <c r="A16" s="175" t="s">
        <v>147</v>
      </c>
      <c r="B16" s="176" t="s">
        <v>33</v>
      </c>
      <c r="C16" s="187">
        <v>19</v>
      </c>
      <c r="D16" s="176"/>
      <c r="E16" s="194"/>
    </row>
    <row r="17" spans="1:5" ht="18" customHeight="1" x14ac:dyDescent="0.25">
      <c r="A17" s="177" t="s">
        <v>365</v>
      </c>
      <c r="B17" s="178" t="s">
        <v>166</v>
      </c>
      <c r="C17" s="187">
        <v>19</v>
      </c>
      <c r="D17" s="176"/>
      <c r="E17" s="194"/>
    </row>
    <row r="18" spans="1:5" ht="18" customHeight="1" x14ac:dyDescent="0.25">
      <c r="A18" s="179" t="s">
        <v>366</v>
      </c>
      <c r="B18" s="180" t="s">
        <v>373</v>
      </c>
      <c r="C18" s="187">
        <v>19</v>
      </c>
      <c r="D18" s="176"/>
      <c r="E18" s="194"/>
    </row>
    <row r="19" spans="1:5" ht="18" customHeight="1" x14ac:dyDescent="0.25">
      <c r="A19" s="179" t="s">
        <v>367</v>
      </c>
      <c r="B19" s="180" t="s">
        <v>374</v>
      </c>
      <c r="C19" s="187">
        <v>19</v>
      </c>
      <c r="D19" s="176"/>
      <c r="E19" s="194"/>
    </row>
    <row r="20" spans="1:5" ht="18" customHeight="1" x14ac:dyDescent="0.25">
      <c r="A20" s="179" t="s">
        <v>368</v>
      </c>
      <c r="B20" s="180" t="s">
        <v>375</v>
      </c>
      <c r="C20" s="187">
        <v>19</v>
      </c>
      <c r="D20" s="176"/>
      <c r="E20" s="194"/>
    </row>
    <row r="21" spans="1:5" ht="18" customHeight="1" x14ac:dyDescent="0.25">
      <c r="A21" s="179" t="s">
        <v>369</v>
      </c>
      <c r="B21" s="180" t="s">
        <v>376</v>
      </c>
      <c r="C21" s="187">
        <v>19</v>
      </c>
      <c r="D21" s="176"/>
      <c r="E21" s="194"/>
    </row>
    <row r="22" spans="1:5" ht="18" customHeight="1" x14ac:dyDescent="0.25">
      <c r="A22" s="179" t="s">
        <v>370</v>
      </c>
      <c r="B22" s="180" t="s">
        <v>377</v>
      </c>
      <c r="C22" s="187">
        <v>19</v>
      </c>
      <c r="D22" s="176"/>
      <c r="E22" s="194"/>
    </row>
    <row r="23" spans="1:5" ht="18" customHeight="1" x14ac:dyDescent="0.25">
      <c r="A23" s="179" t="s">
        <v>371</v>
      </c>
      <c r="B23" s="180" t="s">
        <v>378</v>
      </c>
      <c r="C23" s="187">
        <v>19</v>
      </c>
      <c r="D23" s="176"/>
      <c r="E23" s="194"/>
    </row>
    <row r="24" spans="1:5" ht="18" customHeight="1" x14ac:dyDescent="0.25">
      <c r="A24" s="179" t="s">
        <v>372</v>
      </c>
      <c r="B24" s="180" t="s">
        <v>379</v>
      </c>
      <c r="C24" s="187">
        <v>19</v>
      </c>
      <c r="D24" s="176"/>
      <c r="E24" s="194"/>
    </row>
    <row r="25" spans="1:5" ht="18" customHeight="1" x14ac:dyDescent="0.25">
      <c r="A25" s="167" t="s">
        <v>148</v>
      </c>
      <c r="B25" s="168" t="s">
        <v>149</v>
      </c>
      <c r="C25" s="169">
        <v>19</v>
      </c>
      <c r="D25" s="168"/>
      <c r="E25" s="194"/>
    </row>
    <row r="26" spans="1:5" ht="18" customHeight="1" x14ac:dyDescent="0.25">
      <c r="A26" s="167" t="s">
        <v>150</v>
      </c>
      <c r="B26" s="168" t="s">
        <v>145</v>
      </c>
      <c r="C26" s="169">
        <v>19</v>
      </c>
      <c r="D26" s="168"/>
      <c r="E26" s="194"/>
    </row>
    <row r="27" spans="1:5" ht="18" customHeight="1" x14ac:dyDescent="0.25">
      <c r="A27" s="173" t="s">
        <v>151</v>
      </c>
      <c r="B27" s="174" t="s">
        <v>35</v>
      </c>
      <c r="C27" s="186">
        <v>19</v>
      </c>
      <c r="D27" s="174"/>
      <c r="E27" s="194"/>
    </row>
    <row r="28" spans="1:5" ht="18" customHeight="1" x14ac:dyDescent="0.25">
      <c r="A28" s="173" t="s">
        <v>152</v>
      </c>
      <c r="B28" s="174" t="s">
        <v>27</v>
      </c>
      <c r="C28" s="186">
        <v>19</v>
      </c>
      <c r="D28" s="174"/>
      <c r="E28" s="194"/>
    </row>
    <row r="29" spans="1:5" ht="18" customHeight="1" x14ac:dyDescent="0.25">
      <c r="A29" s="173" t="s">
        <v>153</v>
      </c>
      <c r="B29" s="174" t="s">
        <v>29</v>
      </c>
      <c r="C29" s="186">
        <v>19</v>
      </c>
      <c r="D29" s="174"/>
      <c r="E29" s="194"/>
    </row>
    <row r="30" spans="1:5" ht="76.5" x14ac:dyDescent="0.25">
      <c r="A30" s="167" t="s">
        <v>158</v>
      </c>
      <c r="B30" s="168" t="s">
        <v>159</v>
      </c>
      <c r="C30" s="169">
        <v>19</v>
      </c>
      <c r="D30" s="171" t="s">
        <v>503</v>
      </c>
      <c r="E30" s="193" t="s">
        <v>505</v>
      </c>
    </row>
    <row r="31" spans="1:5" ht="18" customHeight="1" x14ac:dyDescent="0.25">
      <c r="A31" s="167" t="s">
        <v>220</v>
      </c>
      <c r="B31" s="168" t="s">
        <v>221</v>
      </c>
      <c r="C31" s="169">
        <v>19</v>
      </c>
      <c r="D31" s="171" t="s">
        <v>503</v>
      </c>
      <c r="E31" s="193"/>
    </row>
    <row r="32" spans="1:5" ht="18" customHeight="1" x14ac:dyDescent="0.25">
      <c r="A32" s="167" t="s">
        <v>222</v>
      </c>
      <c r="B32" s="168" t="s">
        <v>223</v>
      </c>
      <c r="C32" s="169">
        <v>19</v>
      </c>
      <c r="D32" s="171" t="s">
        <v>503</v>
      </c>
      <c r="E32" s="193"/>
    </row>
    <row r="33" spans="1:5" ht="18" customHeight="1" x14ac:dyDescent="0.25">
      <c r="A33" s="167" t="s">
        <v>218</v>
      </c>
      <c r="B33" s="168" t="s">
        <v>219</v>
      </c>
      <c r="C33" s="169">
        <v>19</v>
      </c>
      <c r="D33" s="171" t="s">
        <v>503</v>
      </c>
      <c r="E33" s="193"/>
    </row>
    <row r="34" spans="1:5" ht="18" customHeight="1" x14ac:dyDescent="0.25">
      <c r="A34" s="167" t="s">
        <v>216</v>
      </c>
      <c r="B34" s="168" t="s">
        <v>217</v>
      </c>
      <c r="C34" s="169">
        <v>19</v>
      </c>
      <c r="D34" s="171" t="s">
        <v>503</v>
      </c>
      <c r="E34" s="193"/>
    </row>
    <row r="35" spans="1:5" ht="18" customHeight="1" x14ac:dyDescent="0.25">
      <c r="A35" s="167" t="s">
        <v>201</v>
      </c>
      <c r="B35" s="168" t="s">
        <v>408</v>
      </c>
      <c r="C35" s="169">
        <v>19</v>
      </c>
      <c r="D35" s="171" t="s">
        <v>503</v>
      </c>
      <c r="E35" s="193"/>
    </row>
    <row r="36" spans="1:5" ht="18" customHeight="1" x14ac:dyDescent="0.25">
      <c r="A36" s="181" t="s">
        <v>409</v>
      </c>
      <c r="B36" s="174" t="s">
        <v>41</v>
      </c>
      <c r="C36" s="188">
        <v>19</v>
      </c>
      <c r="D36" s="171" t="s">
        <v>503</v>
      </c>
      <c r="E36" s="193"/>
    </row>
    <row r="37" spans="1:5" ht="18" customHeight="1" x14ac:dyDescent="0.25">
      <c r="A37" s="182" t="s">
        <v>203</v>
      </c>
      <c r="B37" s="170" t="s">
        <v>410</v>
      </c>
      <c r="C37" s="189">
        <v>19</v>
      </c>
      <c r="D37" s="171" t="s">
        <v>503</v>
      </c>
      <c r="E37" s="193"/>
    </row>
    <row r="38" spans="1:5" ht="18" customHeight="1" x14ac:dyDescent="0.25">
      <c r="A38" s="181" t="s">
        <v>411</v>
      </c>
      <c r="B38" s="174" t="s">
        <v>43</v>
      </c>
      <c r="C38" s="188">
        <v>19</v>
      </c>
      <c r="D38" s="171" t="s">
        <v>503</v>
      </c>
      <c r="E38" s="193"/>
    </row>
    <row r="39" spans="1:5" ht="18" customHeight="1" x14ac:dyDescent="0.25">
      <c r="A39" s="167" t="s">
        <v>156</v>
      </c>
      <c r="B39" s="168" t="s">
        <v>157</v>
      </c>
      <c r="C39" s="169">
        <v>19</v>
      </c>
      <c r="D39" s="171" t="s">
        <v>503</v>
      </c>
      <c r="E39" s="193"/>
    </row>
    <row r="40" spans="1:5" ht="18" customHeight="1" x14ac:dyDescent="0.25">
      <c r="A40" s="167" t="s">
        <v>224</v>
      </c>
      <c r="B40" s="168" t="s">
        <v>225</v>
      </c>
      <c r="C40" s="169">
        <v>19</v>
      </c>
      <c r="D40" s="171" t="s">
        <v>503</v>
      </c>
      <c r="E40" s="193"/>
    </row>
    <row r="41" spans="1:5" ht="18" customHeight="1" x14ac:dyDescent="0.25">
      <c r="A41" s="167" t="s">
        <v>204</v>
      </c>
      <c r="B41" s="168" t="s">
        <v>412</v>
      </c>
      <c r="C41" s="169">
        <v>19</v>
      </c>
      <c r="D41" s="171" t="s">
        <v>503</v>
      </c>
      <c r="E41" s="193"/>
    </row>
    <row r="42" spans="1:5" ht="18" customHeight="1" x14ac:dyDescent="0.25">
      <c r="A42" s="181" t="s">
        <v>413</v>
      </c>
      <c r="B42" s="174" t="s">
        <v>47</v>
      </c>
      <c r="C42" s="188">
        <v>19</v>
      </c>
      <c r="D42" s="171" t="s">
        <v>503</v>
      </c>
      <c r="E42" s="193"/>
    </row>
    <row r="43" spans="1:5" ht="18" customHeight="1" x14ac:dyDescent="0.25">
      <c r="A43" s="182" t="s">
        <v>202</v>
      </c>
      <c r="B43" s="168" t="s">
        <v>414</v>
      </c>
      <c r="C43" s="188">
        <v>19</v>
      </c>
      <c r="D43" s="171" t="s">
        <v>503</v>
      </c>
      <c r="E43" s="193"/>
    </row>
    <row r="44" spans="1:5" ht="18" customHeight="1" x14ac:dyDescent="0.25">
      <c r="A44" s="181" t="s">
        <v>415</v>
      </c>
      <c r="B44" s="174" t="s">
        <v>42</v>
      </c>
      <c r="C44" s="188">
        <v>19</v>
      </c>
      <c r="D44" s="171" t="s">
        <v>503</v>
      </c>
      <c r="E44" s="193"/>
    </row>
    <row r="45" spans="1:5" ht="18" customHeight="1" x14ac:dyDescent="0.25">
      <c r="A45" s="181" t="s">
        <v>416</v>
      </c>
      <c r="B45" s="174" t="s">
        <v>44</v>
      </c>
      <c r="C45" s="188">
        <v>19</v>
      </c>
      <c r="D45" s="171" t="s">
        <v>503</v>
      </c>
      <c r="E45" s="193"/>
    </row>
    <row r="46" spans="1:5" ht="18" customHeight="1" x14ac:dyDescent="0.25">
      <c r="A46" s="181" t="s">
        <v>417</v>
      </c>
      <c r="B46" s="174" t="s">
        <v>45</v>
      </c>
      <c r="C46" s="188">
        <v>19</v>
      </c>
      <c r="D46" s="171" t="s">
        <v>503</v>
      </c>
      <c r="E46" s="193"/>
    </row>
    <row r="47" spans="1:5" ht="18" customHeight="1" x14ac:dyDescent="0.25">
      <c r="A47" s="181" t="s">
        <v>418</v>
      </c>
      <c r="B47" s="174" t="s">
        <v>46</v>
      </c>
      <c r="C47" s="188">
        <v>19</v>
      </c>
      <c r="D47" s="171" t="s">
        <v>503</v>
      </c>
      <c r="E47" s="193"/>
    </row>
    <row r="48" spans="1:5" ht="18" customHeight="1" x14ac:dyDescent="0.25">
      <c r="A48" s="167" t="s">
        <v>154</v>
      </c>
      <c r="B48" s="168" t="s">
        <v>49</v>
      </c>
      <c r="C48" s="169">
        <v>19</v>
      </c>
      <c r="D48" s="171" t="s">
        <v>503</v>
      </c>
      <c r="E48" s="193"/>
    </row>
    <row r="49" spans="1:5" ht="18" customHeight="1" x14ac:dyDescent="0.25">
      <c r="A49" s="167" t="s">
        <v>205</v>
      </c>
      <c r="B49" s="168" t="s">
        <v>226</v>
      </c>
      <c r="C49" s="169">
        <v>19</v>
      </c>
      <c r="D49" s="171" t="s">
        <v>503</v>
      </c>
      <c r="E49" s="193"/>
    </row>
    <row r="50" spans="1:5" ht="18" customHeight="1" x14ac:dyDescent="0.25">
      <c r="A50" s="181" t="s">
        <v>227</v>
      </c>
      <c r="B50" s="174" t="s">
        <v>48</v>
      </c>
      <c r="C50" s="188">
        <v>19</v>
      </c>
      <c r="D50" s="171" t="s">
        <v>503</v>
      </c>
      <c r="E50" s="193"/>
    </row>
    <row r="51" spans="1:5" ht="18" customHeight="1" x14ac:dyDescent="0.25">
      <c r="A51" s="181" t="s">
        <v>228</v>
      </c>
      <c r="B51" s="174" t="s">
        <v>51</v>
      </c>
      <c r="C51" s="186">
        <v>19</v>
      </c>
      <c r="D51" s="171" t="s">
        <v>503</v>
      </c>
      <c r="E51" s="193"/>
    </row>
    <row r="52" spans="1:5" ht="18" customHeight="1" x14ac:dyDescent="0.25">
      <c r="A52" s="181" t="s">
        <v>229</v>
      </c>
      <c r="B52" s="174" t="s">
        <v>53</v>
      </c>
      <c r="C52" s="188">
        <v>19</v>
      </c>
      <c r="D52" s="171" t="s">
        <v>503</v>
      </c>
      <c r="E52" s="193"/>
    </row>
    <row r="53" spans="1:5" ht="18" customHeight="1" x14ac:dyDescent="0.25">
      <c r="A53" s="181" t="s">
        <v>230</v>
      </c>
      <c r="B53" s="174" t="s">
        <v>54</v>
      </c>
      <c r="C53" s="188">
        <v>19</v>
      </c>
      <c r="D53" s="171" t="s">
        <v>503</v>
      </c>
      <c r="E53" s="193"/>
    </row>
    <row r="54" spans="1:5" ht="18" customHeight="1" x14ac:dyDescent="0.25">
      <c r="A54" s="181" t="s">
        <v>231</v>
      </c>
      <c r="B54" s="174" t="s">
        <v>57</v>
      </c>
      <c r="C54" s="188">
        <v>19</v>
      </c>
      <c r="D54" s="171" t="s">
        <v>503</v>
      </c>
      <c r="E54" s="193"/>
    </row>
    <row r="55" spans="1:5" ht="18" customHeight="1" x14ac:dyDescent="0.25">
      <c r="A55" s="181" t="s">
        <v>232</v>
      </c>
      <c r="B55" s="174" t="s">
        <v>59</v>
      </c>
      <c r="C55" s="188">
        <v>19</v>
      </c>
      <c r="D55" s="171" t="s">
        <v>503</v>
      </c>
      <c r="E55" s="193"/>
    </row>
    <row r="56" spans="1:5" ht="18" customHeight="1" x14ac:dyDescent="0.25">
      <c r="A56" s="181" t="s">
        <v>233</v>
      </c>
      <c r="B56" s="174" t="s">
        <v>60</v>
      </c>
      <c r="C56" s="188">
        <v>19</v>
      </c>
      <c r="D56" s="171" t="s">
        <v>503</v>
      </c>
      <c r="E56" s="193"/>
    </row>
    <row r="57" spans="1:5" ht="18" customHeight="1" x14ac:dyDescent="0.25">
      <c r="A57" s="181" t="s">
        <v>234</v>
      </c>
      <c r="B57" s="174" t="s">
        <v>61</v>
      </c>
      <c r="C57" s="188">
        <v>19</v>
      </c>
      <c r="D57" s="171" t="s">
        <v>503</v>
      </c>
      <c r="E57" s="193"/>
    </row>
    <row r="58" spans="1:5" ht="18" customHeight="1" x14ac:dyDescent="0.25">
      <c r="A58" s="167" t="s">
        <v>206</v>
      </c>
      <c r="B58" s="168" t="s">
        <v>235</v>
      </c>
      <c r="C58" s="169">
        <v>19</v>
      </c>
      <c r="D58" s="171" t="s">
        <v>503</v>
      </c>
      <c r="E58" s="193"/>
    </row>
    <row r="59" spans="1:5" ht="18" customHeight="1" x14ac:dyDescent="0.25">
      <c r="A59" s="181" t="s">
        <v>236</v>
      </c>
      <c r="B59" s="174" t="s">
        <v>52</v>
      </c>
      <c r="C59" s="188">
        <v>19</v>
      </c>
      <c r="D59" s="171" t="s">
        <v>503</v>
      </c>
      <c r="E59" s="193"/>
    </row>
    <row r="60" spans="1:5" ht="18" customHeight="1" x14ac:dyDescent="0.25">
      <c r="A60" s="181" t="s">
        <v>237</v>
      </c>
      <c r="B60" s="174" t="s">
        <v>62</v>
      </c>
      <c r="C60" s="190">
        <v>19</v>
      </c>
      <c r="D60" s="171" t="s">
        <v>503</v>
      </c>
      <c r="E60" s="193"/>
    </row>
    <row r="61" spans="1:5" ht="18" customHeight="1" x14ac:dyDescent="0.25">
      <c r="A61" s="181" t="s">
        <v>238</v>
      </c>
      <c r="B61" s="174" t="s">
        <v>65</v>
      </c>
      <c r="C61" s="190">
        <v>19</v>
      </c>
      <c r="D61" s="171" t="s">
        <v>503</v>
      </c>
      <c r="E61" s="193"/>
    </row>
    <row r="62" spans="1:5" ht="18" customHeight="1" x14ac:dyDescent="0.25">
      <c r="A62" s="181" t="s">
        <v>239</v>
      </c>
      <c r="B62" s="174" t="s">
        <v>215</v>
      </c>
      <c r="C62" s="190">
        <v>19</v>
      </c>
      <c r="D62" s="171" t="s">
        <v>503</v>
      </c>
      <c r="E62" s="193"/>
    </row>
    <row r="63" spans="1:5" ht="18" customHeight="1" x14ac:dyDescent="0.25">
      <c r="A63" s="181" t="s">
        <v>424</v>
      </c>
      <c r="B63" s="174" t="s">
        <v>63</v>
      </c>
      <c r="C63" s="188">
        <v>19</v>
      </c>
      <c r="D63" s="171" t="s">
        <v>503</v>
      </c>
      <c r="E63" s="193"/>
    </row>
    <row r="64" spans="1:5" ht="18" customHeight="1" x14ac:dyDescent="0.25">
      <c r="A64" s="167" t="s">
        <v>200</v>
      </c>
      <c r="B64" s="168" t="s">
        <v>240</v>
      </c>
      <c r="C64" s="169">
        <v>19</v>
      </c>
      <c r="D64" s="171" t="s">
        <v>503</v>
      </c>
      <c r="E64" s="193"/>
    </row>
    <row r="65" spans="1:5" ht="18" customHeight="1" x14ac:dyDescent="0.25">
      <c r="A65" s="183" t="s">
        <v>241</v>
      </c>
      <c r="B65" s="174" t="s">
        <v>37</v>
      </c>
      <c r="C65" s="186">
        <v>19</v>
      </c>
      <c r="D65" s="171" t="s">
        <v>503</v>
      </c>
      <c r="E65" s="193"/>
    </row>
    <row r="66" spans="1:5" ht="18" customHeight="1" x14ac:dyDescent="0.25">
      <c r="A66" s="183" t="s">
        <v>242</v>
      </c>
      <c r="B66" s="174" t="s">
        <v>58</v>
      </c>
      <c r="C66" s="186">
        <v>19</v>
      </c>
      <c r="D66" s="171" t="s">
        <v>503</v>
      </c>
      <c r="E66" s="193"/>
    </row>
    <row r="67" spans="1:5" ht="18" customHeight="1" x14ac:dyDescent="0.25">
      <c r="A67" s="183" t="s">
        <v>425</v>
      </c>
      <c r="B67" s="174" t="s">
        <v>38</v>
      </c>
      <c r="C67" s="186">
        <v>19</v>
      </c>
      <c r="D67" s="171" t="s">
        <v>503</v>
      </c>
      <c r="E67" s="193"/>
    </row>
    <row r="68" spans="1:5" ht="18" customHeight="1" x14ac:dyDescent="0.25">
      <c r="A68" s="183" t="s">
        <v>426</v>
      </c>
      <c r="B68" s="174" t="s">
        <v>39</v>
      </c>
      <c r="C68" s="186">
        <v>19</v>
      </c>
      <c r="D68" s="171" t="s">
        <v>503</v>
      </c>
      <c r="E68" s="193"/>
    </row>
    <row r="69" spans="1:5" ht="18" customHeight="1" x14ac:dyDescent="0.25">
      <c r="A69" s="183" t="s">
        <v>427</v>
      </c>
      <c r="B69" s="174" t="s">
        <v>40</v>
      </c>
      <c r="C69" s="186">
        <v>19</v>
      </c>
      <c r="D69" s="171" t="s">
        <v>503</v>
      </c>
      <c r="E69" s="193"/>
    </row>
    <row r="70" spans="1:5" ht="18" customHeight="1" x14ac:dyDescent="0.25">
      <c r="A70" s="183" t="s">
        <v>428</v>
      </c>
      <c r="B70" s="174" t="s">
        <v>50</v>
      </c>
      <c r="C70" s="186">
        <v>19</v>
      </c>
      <c r="D70" s="171" t="s">
        <v>503</v>
      </c>
      <c r="E70" s="193"/>
    </row>
    <row r="71" spans="1:5" ht="18" customHeight="1" x14ac:dyDescent="0.25">
      <c r="A71" s="167" t="s">
        <v>207</v>
      </c>
      <c r="B71" s="168" t="s">
        <v>243</v>
      </c>
      <c r="C71" s="169">
        <v>19</v>
      </c>
      <c r="D71" s="171" t="s">
        <v>503</v>
      </c>
      <c r="E71" s="193"/>
    </row>
    <row r="72" spans="1:5" ht="18" customHeight="1" x14ac:dyDescent="0.25">
      <c r="A72" s="181" t="s">
        <v>244</v>
      </c>
      <c r="B72" s="174" t="s">
        <v>55</v>
      </c>
      <c r="C72" s="186">
        <v>19</v>
      </c>
      <c r="D72" s="171" t="s">
        <v>503</v>
      </c>
      <c r="E72" s="193"/>
    </row>
    <row r="73" spans="1:5" ht="18" customHeight="1" x14ac:dyDescent="0.25">
      <c r="A73" s="167" t="s">
        <v>208</v>
      </c>
      <c r="B73" s="168" t="s">
        <v>245</v>
      </c>
      <c r="C73" s="169">
        <v>19</v>
      </c>
      <c r="D73" s="171" t="s">
        <v>503</v>
      </c>
      <c r="E73" s="193"/>
    </row>
    <row r="74" spans="1:5" ht="18" customHeight="1" x14ac:dyDescent="0.25">
      <c r="A74" s="181" t="s">
        <v>246</v>
      </c>
      <c r="B74" s="174" t="s">
        <v>56</v>
      </c>
      <c r="C74" s="190">
        <v>19</v>
      </c>
      <c r="D74" s="171" t="s">
        <v>503</v>
      </c>
      <c r="E74" s="193"/>
    </row>
    <row r="75" spans="1:5" ht="18" customHeight="1" x14ac:dyDescent="0.25">
      <c r="A75" s="181" t="s">
        <v>247</v>
      </c>
      <c r="B75" s="174" t="s">
        <v>64</v>
      </c>
      <c r="C75" s="190">
        <v>19</v>
      </c>
      <c r="D75" s="171" t="s">
        <v>503</v>
      </c>
      <c r="E75" s="193"/>
    </row>
    <row r="76" spans="1:5" ht="127.5" x14ac:dyDescent="0.25">
      <c r="A76" s="167" t="s">
        <v>275</v>
      </c>
      <c r="B76" s="168" t="s">
        <v>66</v>
      </c>
      <c r="C76" s="169">
        <v>19</v>
      </c>
      <c r="D76" s="171" t="s">
        <v>503</v>
      </c>
      <c r="E76" s="193" t="s">
        <v>509</v>
      </c>
    </row>
    <row r="77" spans="1:5" ht="18" customHeight="1" x14ac:dyDescent="0.25">
      <c r="A77" s="167" t="s">
        <v>248</v>
      </c>
      <c r="B77" s="168" t="s">
        <v>67</v>
      </c>
      <c r="C77" s="169">
        <v>19</v>
      </c>
      <c r="D77" s="171" t="s">
        <v>503</v>
      </c>
      <c r="E77" s="194" t="s">
        <v>506</v>
      </c>
    </row>
    <row r="78" spans="1:5" ht="18" customHeight="1" x14ac:dyDescent="0.25">
      <c r="A78" s="184" t="s">
        <v>249</v>
      </c>
      <c r="B78" s="168" t="s">
        <v>250</v>
      </c>
      <c r="C78" s="169">
        <v>19</v>
      </c>
      <c r="D78" s="171" t="s">
        <v>503</v>
      </c>
      <c r="E78" s="194" t="s">
        <v>507</v>
      </c>
    </row>
    <row r="79" spans="1:5" ht="18" customHeight="1" x14ac:dyDescent="0.25">
      <c r="A79" s="185" t="s">
        <v>209</v>
      </c>
      <c r="B79" s="174" t="s">
        <v>68</v>
      </c>
      <c r="C79" s="169">
        <v>19</v>
      </c>
      <c r="D79" s="171" t="s">
        <v>503</v>
      </c>
      <c r="E79" s="194" t="s">
        <v>508</v>
      </c>
    </row>
    <row r="80" spans="1:5" ht="89.25" x14ac:dyDescent="0.25">
      <c r="A80" s="167" t="s">
        <v>510</v>
      </c>
      <c r="B80" s="168" t="s">
        <v>511</v>
      </c>
      <c r="C80" s="169">
        <v>19</v>
      </c>
      <c r="D80" s="171" t="s">
        <v>503</v>
      </c>
      <c r="E80" s="193" t="s">
        <v>512</v>
      </c>
    </row>
    <row r="81" spans="1:5" ht="63.75" x14ac:dyDescent="0.25">
      <c r="A81" s="167" t="s">
        <v>513</v>
      </c>
      <c r="B81" s="168" t="s">
        <v>515</v>
      </c>
      <c r="C81" s="169">
        <v>19</v>
      </c>
      <c r="D81" s="171" t="s">
        <v>503</v>
      </c>
      <c r="E81" s="193" t="s">
        <v>516</v>
      </c>
    </row>
    <row r="82" spans="1:5" ht="51" x14ac:dyDescent="0.25">
      <c r="A82" s="167" t="s">
        <v>514</v>
      </c>
      <c r="B82" s="168" t="s">
        <v>517</v>
      </c>
      <c r="C82" s="169">
        <v>19</v>
      </c>
      <c r="D82" s="171" t="s">
        <v>503</v>
      </c>
      <c r="E82" s="193" t="s">
        <v>518</v>
      </c>
    </row>
    <row r="83" spans="1:5" ht="140.25" x14ac:dyDescent="0.25">
      <c r="A83" s="192" t="s">
        <v>520</v>
      </c>
      <c r="B83" s="170" t="s">
        <v>519</v>
      </c>
      <c r="C83" s="191">
        <v>19</v>
      </c>
      <c r="D83" s="171" t="s">
        <v>503</v>
      </c>
      <c r="E83" s="193" t="s">
        <v>521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1"/>
  <sheetViews>
    <sheetView workbookViewId="0">
      <selection activeCell="A2" sqref="A2:C51"/>
    </sheetView>
  </sheetViews>
  <sheetFormatPr baseColWidth="10" defaultRowHeight="15" x14ac:dyDescent="0.25"/>
  <cols>
    <col min="1" max="1" width="23.7109375" customWidth="1"/>
    <col min="2" max="2" width="59.85546875" customWidth="1"/>
    <col min="3" max="3" width="77.28515625" customWidth="1"/>
  </cols>
  <sheetData>
    <row r="2" spans="1:3" ht="16.5" x14ac:dyDescent="0.25">
      <c r="A2" s="148" t="s">
        <v>325</v>
      </c>
      <c r="B2" s="148" t="s">
        <v>451</v>
      </c>
      <c r="C2" s="148" t="s">
        <v>452</v>
      </c>
    </row>
    <row r="3" spans="1:3" ht="88.5" hidden="1" customHeight="1" x14ac:dyDescent="0.3">
      <c r="A3" s="146" t="s">
        <v>383</v>
      </c>
      <c r="B3" s="147" t="s">
        <v>384</v>
      </c>
      <c r="C3" s="145" t="s">
        <v>449</v>
      </c>
    </row>
    <row r="4" spans="1:3" ht="49.5" hidden="1" x14ac:dyDescent="0.3">
      <c r="A4" s="146" t="s">
        <v>385</v>
      </c>
      <c r="B4" s="147" t="s">
        <v>155</v>
      </c>
      <c r="C4" s="145" t="s">
        <v>450</v>
      </c>
    </row>
    <row r="5" spans="1:3" ht="82.5" hidden="1" customHeight="1" x14ac:dyDescent="0.3">
      <c r="A5" s="146" t="s">
        <v>454</v>
      </c>
      <c r="B5" s="147" t="s">
        <v>386</v>
      </c>
      <c r="C5" s="145" t="s">
        <v>453</v>
      </c>
    </row>
    <row r="6" spans="1:3" ht="66" hidden="1" x14ac:dyDescent="0.3">
      <c r="A6" s="149" t="s">
        <v>458</v>
      </c>
      <c r="B6" s="150" t="s">
        <v>6</v>
      </c>
      <c r="C6" s="145" t="s">
        <v>455</v>
      </c>
    </row>
    <row r="7" spans="1:3" ht="87" hidden="1" customHeight="1" x14ac:dyDescent="0.25">
      <c r="A7" s="149" t="s">
        <v>459</v>
      </c>
      <c r="B7" s="150" t="s">
        <v>7</v>
      </c>
      <c r="C7" s="151" t="s">
        <v>456</v>
      </c>
    </row>
    <row r="8" spans="1:3" ht="66" hidden="1" customHeight="1" x14ac:dyDescent="0.25">
      <c r="A8" s="149" t="s">
        <v>460</v>
      </c>
      <c r="B8" s="150" t="s">
        <v>8</v>
      </c>
      <c r="C8" s="151" t="s">
        <v>457</v>
      </c>
    </row>
    <row r="9" spans="1:3" ht="66" hidden="1" customHeight="1" x14ac:dyDescent="0.25">
      <c r="A9" s="149" t="s">
        <v>462</v>
      </c>
      <c r="B9" s="152" t="s">
        <v>10</v>
      </c>
      <c r="C9" s="151" t="s">
        <v>461</v>
      </c>
    </row>
    <row r="10" spans="1:3" ht="49.5" hidden="1" customHeight="1" x14ac:dyDescent="0.25">
      <c r="A10" s="149" t="s">
        <v>466</v>
      </c>
      <c r="B10" s="152" t="s">
        <v>11</v>
      </c>
      <c r="C10" s="151" t="s">
        <v>463</v>
      </c>
    </row>
    <row r="11" spans="1:3" ht="49.5" hidden="1" customHeight="1" x14ac:dyDescent="0.25">
      <c r="A11" s="149" t="s">
        <v>467</v>
      </c>
      <c r="B11" s="152" t="s">
        <v>12</v>
      </c>
      <c r="C11" s="151" t="s">
        <v>464</v>
      </c>
    </row>
    <row r="12" spans="1:3" ht="49.5" hidden="1" customHeight="1" x14ac:dyDescent="0.3">
      <c r="A12" s="62" t="s">
        <v>468</v>
      </c>
      <c r="B12" s="152" t="s">
        <v>13</v>
      </c>
      <c r="C12" s="151" t="s">
        <v>465</v>
      </c>
    </row>
    <row r="13" spans="1:3" ht="49.5" hidden="1" customHeight="1" x14ac:dyDescent="0.3">
      <c r="A13" s="62" t="s">
        <v>470</v>
      </c>
      <c r="B13" s="152" t="s">
        <v>79</v>
      </c>
      <c r="C13" s="151" t="s">
        <v>469</v>
      </c>
    </row>
    <row r="14" spans="1:3" ht="33" hidden="1" customHeight="1" x14ac:dyDescent="0.3">
      <c r="A14" s="62" t="s">
        <v>471</v>
      </c>
      <c r="B14" s="153" t="s">
        <v>80</v>
      </c>
      <c r="C14" s="151" t="s">
        <v>472</v>
      </c>
    </row>
    <row r="15" spans="1:3" ht="16.5" hidden="1" x14ac:dyDescent="0.3">
      <c r="A15" s="63" t="s">
        <v>397</v>
      </c>
      <c r="B15" s="57" t="s">
        <v>387</v>
      </c>
    </row>
    <row r="16" spans="1:3" ht="16.5" hidden="1" x14ac:dyDescent="0.3">
      <c r="A16" s="62" t="s">
        <v>398</v>
      </c>
      <c r="B16" s="60" t="s">
        <v>14</v>
      </c>
    </row>
    <row r="17" spans="1:3" ht="16.5" hidden="1" x14ac:dyDescent="0.3">
      <c r="A17" s="63" t="s">
        <v>399</v>
      </c>
      <c r="B17" s="57" t="s">
        <v>388</v>
      </c>
    </row>
    <row r="18" spans="1:3" ht="16.5" hidden="1" x14ac:dyDescent="0.3">
      <c r="A18" s="62" t="s">
        <v>400</v>
      </c>
      <c r="B18" s="60" t="s">
        <v>15</v>
      </c>
    </row>
    <row r="19" spans="1:3" ht="16.5" hidden="1" x14ac:dyDescent="0.3">
      <c r="A19" s="62" t="s">
        <v>401</v>
      </c>
      <c r="B19" s="60" t="s">
        <v>81</v>
      </c>
    </row>
    <row r="20" spans="1:3" ht="16.5" hidden="1" x14ac:dyDescent="0.3">
      <c r="A20" s="63" t="s">
        <v>402</v>
      </c>
      <c r="B20" s="57" t="s">
        <v>389</v>
      </c>
    </row>
    <row r="21" spans="1:3" ht="16.5" hidden="1" x14ac:dyDescent="0.3">
      <c r="A21" s="62" t="s">
        <v>403</v>
      </c>
      <c r="B21" s="60" t="s">
        <v>16</v>
      </c>
    </row>
    <row r="22" spans="1:3" ht="16.5" hidden="1" x14ac:dyDescent="0.3">
      <c r="A22" s="62" t="s">
        <v>404</v>
      </c>
      <c r="B22" s="60" t="s">
        <v>17</v>
      </c>
    </row>
    <row r="23" spans="1:3" ht="16.5" hidden="1" x14ac:dyDescent="0.3">
      <c r="A23" s="63" t="s">
        <v>406</v>
      </c>
      <c r="B23" s="57" t="s">
        <v>405</v>
      </c>
    </row>
    <row r="24" spans="1:3" ht="16.5" hidden="1" x14ac:dyDescent="0.3">
      <c r="A24" s="62" t="s">
        <v>407</v>
      </c>
      <c r="B24" s="60" t="s">
        <v>107</v>
      </c>
    </row>
    <row r="25" spans="1:3" ht="84" hidden="1" customHeight="1" x14ac:dyDescent="0.25">
      <c r="A25" s="146" t="s">
        <v>442</v>
      </c>
      <c r="B25" s="147" t="s">
        <v>443</v>
      </c>
      <c r="C25" s="151" t="s">
        <v>473</v>
      </c>
    </row>
    <row r="26" spans="1:3" ht="33" hidden="1" x14ac:dyDescent="0.3">
      <c r="A26" s="63" t="s">
        <v>444</v>
      </c>
      <c r="B26" s="57" t="s">
        <v>445</v>
      </c>
      <c r="C26" s="151" t="s">
        <v>474</v>
      </c>
    </row>
    <row r="27" spans="1:3" ht="33" hidden="1" x14ac:dyDescent="0.3">
      <c r="A27" s="63" t="s">
        <v>446</v>
      </c>
      <c r="B27" s="57" t="s">
        <v>447</v>
      </c>
      <c r="C27" s="151" t="s">
        <v>475</v>
      </c>
    </row>
    <row r="28" spans="1:3" ht="16.5" hidden="1" x14ac:dyDescent="0.3">
      <c r="A28" s="62" t="s">
        <v>448</v>
      </c>
      <c r="B28" s="60" t="s">
        <v>81</v>
      </c>
      <c r="C28" s="151" t="s">
        <v>476</v>
      </c>
    </row>
    <row r="29" spans="1:3" ht="99" hidden="1" x14ac:dyDescent="0.25">
      <c r="A29" s="154">
        <v>1.2</v>
      </c>
      <c r="B29" s="147" t="s">
        <v>477</v>
      </c>
      <c r="C29" s="151" t="s">
        <v>479</v>
      </c>
    </row>
    <row r="30" spans="1:3" ht="99" hidden="1" x14ac:dyDescent="0.25">
      <c r="A30" s="146" t="s">
        <v>127</v>
      </c>
      <c r="B30" s="147" t="s">
        <v>128</v>
      </c>
      <c r="C30" s="151" t="s">
        <v>478</v>
      </c>
    </row>
    <row r="31" spans="1:3" ht="148.5" hidden="1" x14ac:dyDescent="0.25">
      <c r="A31" s="146" t="s">
        <v>120</v>
      </c>
      <c r="B31" s="147" t="s">
        <v>121</v>
      </c>
      <c r="C31" s="151" t="s">
        <v>480</v>
      </c>
    </row>
    <row r="32" spans="1:3" ht="132" hidden="1" x14ac:dyDescent="0.25">
      <c r="A32" s="146" t="s">
        <v>122</v>
      </c>
      <c r="B32" s="147" t="s">
        <v>123</v>
      </c>
      <c r="C32" s="151" t="s">
        <v>481</v>
      </c>
    </row>
    <row r="33" spans="1:3" ht="99" hidden="1" x14ac:dyDescent="0.25">
      <c r="A33" s="146" t="s">
        <v>124</v>
      </c>
      <c r="B33" s="147" t="s">
        <v>125</v>
      </c>
      <c r="C33" s="151" t="s">
        <v>482</v>
      </c>
    </row>
    <row r="34" spans="1:3" ht="99" x14ac:dyDescent="0.25">
      <c r="A34" s="146" t="s">
        <v>102</v>
      </c>
      <c r="B34" s="147" t="s">
        <v>103</v>
      </c>
      <c r="C34" s="151" t="s">
        <v>482</v>
      </c>
    </row>
    <row r="35" spans="1:3" ht="33" x14ac:dyDescent="0.25">
      <c r="A35" s="149" t="s">
        <v>104</v>
      </c>
      <c r="B35" s="150" t="s">
        <v>313</v>
      </c>
      <c r="C35" s="151" t="s">
        <v>483</v>
      </c>
    </row>
    <row r="36" spans="1:3" ht="33" x14ac:dyDescent="0.25">
      <c r="A36" s="146" t="s">
        <v>90</v>
      </c>
      <c r="B36" s="147" t="s">
        <v>91</v>
      </c>
      <c r="C36" s="151" t="s">
        <v>483</v>
      </c>
    </row>
    <row r="37" spans="1:3" ht="82.5" x14ac:dyDescent="0.25">
      <c r="A37" s="146" t="s">
        <v>92</v>
      </c>
      <c r="B37" s="147" t="s">
        <v>93</v>
      </c>
      <c r="C37" s="151" t="s">
        <v>484</v>
      </c>
    </row>
    <row r="38" spans="1:3" ht="82.5" x14ac:dyDescent="0.25">
      <c r="A38" s="149" t="s">
        <v>94</v>
      </c>
      <c r="B38" s="150" t="s">
        <v>95</v>
      </c>
      <c r="C38" s="151" t="s">
        <v>484</v>
      </c>
    </row>
    <row r="39" spans="1:3" ht="82.5" x14ac:dyDescent="0.25">
      <c r="A39" s="146" t="s">
        <v>96</v>
      </c>
      <c r="B39" s="147" t="s">
        <v>97</v>
      </c>
      <c r="C39" s="151" t="s">
        <v>485</v>
      </c>
    </row>
    <row r="40" spans="1:3" ht="82.5" x14ac:dyDescent="0.25">
      <c r="A40" s="146" t="s">
        <v>98</v>
      </c>
      <c r="B40" s="147" t="s">
        <v>99</v>
      </c>
      <c r="C40" s="151" t="s">
        <v>485</v>
      </c>
    </row>
    <row r="41" spans="1:3" ht="49.5" x14ac:dyDescent="0.25">
      <c r="A41" s="149" t="s">
        <v>100</v>
      </c>
      <c r="B41" s="150" t="s">
        <v>101</v>
      </c>
      <c r="C41" s="151" t="s">
        <v>486</v>
      </c>
    </row>
    <row r="42" spans="1:3" ht="115.5" x14ac:dyDescent="0.25">
      <c r="A42" s="146" t="s">
        <v>111</v>
      </c>
      <c r="B42" s="147" t="s">
        <v>112</v>
      </c>
      <c r="C42" s="151" t="s">
        <v>487</v>
      </c>
    </row>
    <row r="43" spans="1:3" ht="82.5" x14ac:dyDescent="0.25">
      <c r="A43" s="146" t="s">
        <v>113</v>
      </c>
      <c r="B43" s="147" t="s">
        <v>114</v>
      </c>
      <c r="C43" s="151" t="s">
        <v>488</v>
      </c>
    </row>
    <row r="44" spans="1:3" ht="33" x14ac:dyDescent="0.3">
      <c r="A44" s="63" t="s">
        <v>115</v>
      </c>
      <c r="B44" s="57" t="s">
        <v>116</v>
      </c>
      <c r="C44" s="151" t="s">
        <v>489</v>
      </c>
    </row>
    <row r="45" spans="1:3" ht="33" x14ac:dyDescent="0.3">
      <c r="A45" s="63" t="s">
        <v>117</v>
      </c>
      <c r="B45" s="57" t="s">
        <v>118</v>
      </c>
      <c r="C45" s="151" t="s">
        <v>490</v>
      </c>
    </row>
    <row r="46" spans="1:3" ht="33" x14ac:dyDescent="0.3">
      <c r="A46" s="62" t="s">
        <v>119</v>
      </c>
      <c r="B46" s="60" t="s">
        <v>21</v>
      </c>
      <c r="C46" s="151" t="s">
        <v>490</v>
      </c>
    </row>
    <row r="47" spans="1:3" ht="49.5" x14ac:dyDescent="0.3">
      <c r="A47" s="63" t="s">
        <v>105</v>
      </c>
      <c r="B47" s="57" t="s">
        <v>106</v>
      </c>
      <c r="C47" s="151" t="s">
        <v>491</v>
      </c>
    </row>
    <row r="48" spans="1:3" ht="33" x14ac:dyDescent="0.3">
      <c r="A48" s="63" t="s">
        <v>108</v>
      </c>
      <c r="B48" s="57" t="s">
        <v>492</v>
      </c>
      <c r="C48" s="151" t="s">
        <v>493</v>
      </c>
    </row>
    <row r="49" spans="1:3" ht="33" x14ac:dyDescent="0.3">
      <c r="A49" s="63" t="s">
        <v>494</v>
      </c>
      <c r="B49" s="57" t="s">
        <v>20</v>
      </c>
      <c r="C49" s="151" t="s">
        <v>501</v>
      </c>
    </row>
    <row r="50" spans="1:3" ht="33" x14ac:dyDescent="0.3">
      <c r="A50" s="62" t="s">
        <v>495</v>
      </c>
      <c r="B50" s="60" t="s">
        <v>497</v>
      </c>
      <c r="C50" s="151" t="s">
        <v>499</v>
      </c>
    </row>
    <row r="51" spans="1:3" ht="33" x14ac:dyDescent="0.3">
      <c r="A51" s="62" t="s">
        <v>496</v>
      </c>
      <c r="B51" s="60" t="s">
        <v>498</v>
      </c>
      <c r="C51" s="151" t="s">
        <v>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1"/>
  <sheetViews>
    <sheetView tabSelected="1" topLeftCell="A6" workbookViewId="0">
      <pane ySplit="1" topLeftCell="A46" activePane="bottomLeft" state="frozen"/>
      <selection activeCell="A6" sqref="A6"/>
      <selection pane="bottomLeft" activeCell="C68" sqref="C68"/>
    </sheetView>
  </sheetViews>
  <sheetFormatPr baseColWidth="10" defaultRowHeight="15" x14ac:dyDescent="0.25"/>
  <cols>
    <col min="1" max="1" width="35.28515625" customWidth="1"/>
    <col min="2" max="2" width="65.28515625" customWidth="1"/>
    <col min="3" max="3" width="20.7109375" customWidth="1"/>
    <col min="4" max="4" width="20.7109375" hidden="1" customWidth="1"/>
    <col min="5" max="5" width="21" customWidth="1"/>
    <col min="6" max="6" width="13.7109375" style="138" bestFit="1" customWidth="1"/>
    <col min="7" max="7" width="12.5703125" bestFit="1" customWidth="1"/>
    <col min="8" max="8" width="13.7109375" bestFit="1" customWidth="1"/>
  </cols>
  <sheetData>
    <row r="1" spans="1:9" x14ac:dyDescent="0.25">
      <c r="A1" s="241" t="s">
        <v>0</v>
      </c>
      <c r="B1" s="241"/>
      <c r="C1" s="241"/>
      <c r="D1" s="241"/>
      <c r="E1" s="241"/>
    </row>
    <row r="2" spans="1:9" x14ac:dyDescent="0.25">
      <c r="A2" s="241" t="s">
        <v>1</v>
      </c>
      <c r="B2" s="241"/>
      <c r="C2" s="241"/>
      <c r="D2" s="241"/>
      <c r="E2" s="241"/>
    </row>
    <row r="3" spans="1:9" x14ac:dyDescent="0.25">
      <c r="A3" s="241" t="s">
        <v>129</v>
      </c>
      <c r="B3" s="241"/>
      <c r="C3" s="241"/>
      <c r="D3" s="241"/>
      <c r="E3" s="241"/>
    </row>
    <row r="4" spans="1:9" x14ac:dyDescent="0.25">
      <c r="A4" s="11"/>
      <c r="B4" s="11"/>
      <c r="C4" s="11"/>
      <c r="D4" s="82"/>
      <c r="E4" s="11"/>
    </row>
    <row r="5" spans="1:9" ht="15.75" thickBot="1" x14ac:dyDescent="0.3">
      <c r="A5" s="11"/>
      <c r="B5" s="11"/>
      <c r="C5" s="11"/>
      <c r="D5" s="82"/>
      <c r="E5" s="11"/>
    </row>
    <row r="6" spans="1:9" x14ac:dyDescent="0.25">
      <c r="A6" s="203" t="s">
        <v>2</v>
      </c>
      <c r="B6" s="204" t="s">
        <v>22</v>
      </c>
      <c r="C6" s="204" t="s">
        <v>440</v>
      </c>
      <c r="D6" s="204" t="s">
        <v>441</v>
      </c>
      <c r="E6" s="205" t="s">
        <v>23</v>
      </c>
    </row>
    <row r="7" spans="1:9" x14ac:dyDescent="0.25">
      <c r="A7" s="206">
        <v>2</v>
      </c>
      <c r="B7" s="159" t="s">
        <v>24</v>
      </c>
      <c r="C7" s="157">
        <v>19</v>
      </c>
      <c r="D7" s="159"/>
      <c r="E7" s="208">
        <f>+E8+E91+E103</f>
        <v>6448139272</v>
      </c>
      <c r="F7" s="139">
        <v>6448139272</v>
      </c>
      <c r="G7" s="1">
        <f>+E7-F7</f>
        <v>0</v>
      </c>
    </row>
    <row r="8" spans="1:9" x14ac:dyDescent="0.25">
      <c r="A8" s="12">
        <v>2.1</v>
      </c>
      <c r="B8" s="10" t="s">
        <v>130</v>
      </c>
      <c r="C8" s="140">
        <v>19</v>
      </c>
      <c r="D8" s="10"/>
      <c r="E8" s="13">
        <f>+E9+E37+E87+E84</f>
        <v>2703514924</v>
      </c>
    </row>
    <row r="9" spans="1:9" x14ac:dyDescent="0.25">
      <c r="A9" s="6" t="s">
        <v>131</v>
      </c>
      <c r="B9" s="2" t="s">
        <v>25</v>
      </c>
      <c r="C9" s="141">
        <v>19</v>
      </c>
      <c r="D9" s="2"/>
      <c r="E9" s="14">
        <f>+E10</f>
        <v>991486890</v>
      </c>
      <c r="G9" s="233"/>
    </row>
    <row r="10" spans="1:9" s="3" customFormat="1" x14ac:dyDescent="0.25">
      <c r="A10" s="6" t="s">
        <v>132</v>
      </c>
      <c r="B10" s="2" t="s">
        <v>133</v>
      </c>
      <c r="C10" s="141">
        <v>19</v>
      </c>
      <c r="D10" s="2"/>
      <c r="E10" s="14">
        <f>+E11+E23+E31</f>
        <v>991486890</v>
      </c>
      <c r="F10" s="138"/>
      <c r="G10"/>
      <c r="H10"/>
      <c r="I10"/>
    </row>
    <row r="11" spans="1:9" s="3" customFormat="1" x14ac:dyDescent="0.25">
      <c r="A11" s="6" t="s">
        <v>134</v>
      </c>
      <c r="B11" s="2" t="s">
        <v>135</v>
      </c>
      <c r="C11" s="141">
        <v>19</v>
      </c>
      <c r="D11" s="2"/>
      <c r="E11" s="14">
        <f>+E12+E20</f>
        <v>780780630</v>
      </c>
      <c r="F11" s="138"/>
      <c r="G11"/>
      <c r="H11"/>
      <c r="I11"/>
    </row>
    <row r="12" spans="1:9" s="3" customFormat="1" x14ac:dyDescent="0.25">
      <c r="A12" s="6" t="s">
        <v>136</v>
      </c>
      <c r="B12" s="2" t="s">
        <v>137</v>
      </c>
      <c r="C12" s="141">
        <v>19</v>
      </c>
      <c r="D12" s="2"/>
      <c r="E12" s="14">
        <f>SUM(E13:E19)</f>
        <v>701323706</v>
      </c>
      <c r="F12" s="138"/>
      <c r="G12"/>
      <c r="H12"/>
      <c r="I12"/>
    </row>
    <row r="13" spans="1:9" s="218" customFormat="1" x14ac:dyDescent="0.25">
      <c r="A13" s="214" t="s">
        <v>138</v>
      </c>
      <c r="B13" s="210" t="s">
        <v>26</v>
      </c>
      <c r="C13" s="215">
        <v>19</v>
      </c>
      <c r="D13" s="210"/>
      <c r="E13" s="213">
        <f>569075410-14824033-30000000+109627927-16000000</f>
        <v>617879304</v>
      </c>
      <c r="F13" s="216"/>
      <c r="G13" s="217"/>
      <c r="H13" s="217"/>
      <c r="I13" s="217"/>
    </row>
    <row r="14" spans="1:9" s="218" customFormat="1" x14ac:dyDescent="0.25">
      <c r="A14" s="214" t="s">
        <v>139</v>
      </c>
      <c r="B14" s="210" t="s">
        <v>36</v>
      </c>
      <c r="C14" s="215">
        <v>19</v>
      </c>
      <c r="D14" s="210"/>
      <c r="E14" s="213">
        <v>8981200</v>
      </c>
      <c r="F14" s="216"/>
      <c r="G14" s="219"/>
      <c r="H14" s="220"/>
    </row>
    <row r="15" spans="1:9" s="218" customFormat="1" x14ac:dyDescent="0.25">
      <c r="A15" s="214" t="s">
        <v>555</v>
      </c>
      <c r="B15" s="210" t="s">
        <v>556</v>
      </c>
      <c r="C15" s="215">
        <v>19</v>
      </c>
      <c r="D15" s="210"/>
      <c r="E15" s="213">
        <v>14824033</v>
      </c>
      <c r="F15" s="216"/>
      <c r="G15" s="219"/>
      <c r="H15" s="220"/>
    </row>
    <row r="16" spans="1:9" s="218" customFormat="1" x14ac:dyDescent="0.25">
      <c r="A16" s="214" t="s">
        <v>140</v>
      </c>
      <c r="B16" s="210" t="s">
        <v>30</v>
      </c>
      <c r="C16" s="215">
        <v>19</v>
      </c>
      <c r="D16" s="210"/>
      <c r="E16" s="213">
        <v>6777188</v>
      </c>
      <c r="F16" s="216"/>
    </row>
    <row r="17" spans="1:9" s="218" customFormat="1" x14ac:dyDescent="0.25">
      <c r="A17" s="214" t="s">
        <v>141</v>
      </c>
      <c r="B17" s="210" t="s">
        <v>31</v>
      </c>
      <c r="C17" s="215">
        <v>19</v>
      </c>
      <c r="D17" s="210"/>
      <c r="E17" s="213">
        <f>+'Prestaciones Sociales'!E37</f>
        <v>7664688</v>
      </c>
      <c r="F17" s="216"/>
      <c r="G17" s="218" t="s">
        <v>561</v>
      </c>
    </row>
    <row r="18" spans="1:9" s="218" customFormat="1" x14ac:dyDescent="0.25">
      <c r="A18" s="214" t="s">
        <v>142</v>
      </c>
      <c r="B18" s="210" t="s">
        <v>32</v>
      </c>
      <c r="C18" s="215">
        <v>19</v>
      </c>
      <c r="D18" s="210"/>
      <c r="E18" s="213">
        <v>27559639</v>
      </c>
      <c r="F18" s="216"/>
    </row>
    <row r="19" spans="1:9" s="218" customFormat="1" x14ac:dyDescent="0.25">
      <c r="A19" s="214" t="s">
        <v>143</v>
      </c>
      <c r="B19" s="210" t="s">
        <v>28</v>
      </c>
      <c r="C19" s="215">
        <v>19</v>
      </c>
      <c r="D19" s="210"/>
      <c r="E19" s="213">
        <v>17637654</v>
      </c>
      <c r="F19" s="216"/>
    </row>
    <row r="20" spans="1:9" s="3" customFormat="1" x14ac:dyDescent="0.25">
      <c r="A20" s="6" t="s">
        <v>144</v>
      </c>
      <c r="B20" s="2" t="s">
        <v>145</v>
      </c>
      <c r="C20" s="141">
        <v>19</v>
      </c>
      <c r="D20" s="2"/>
      <c r="E20" s="14">
        <f>SUM(E21:E22)</f>
        <v>79456924</v>
      </c>
      <c r="F20" s="138"/>
    </row>
    <row r="21" spans="1:9" s="218" customFormat="1" x14ac:dyDescent="0.25">
      <c r="A21" s="214" t="s">
        <v>146</v>
      </c>
      <c r="B21" s="210" t="s">
        <v>34</v>
      </c>
      <c r="C21" s="215">
        <v>19</v>
      </c>
      <c r="D21" s="210"/>
      <c r="E21" s="213">
        <v>55378650</v>
      </c>
      <c r="F21" s="216"/>
    </row>
    <row r="22" spans="1:9" s="217" customFormat="1" x14ac:dyDescent="0.25">
      <c r="A22" s="214" t="s">
        <v>147</v>
      </c>
      <c r="B22" s="210" t="s">
        <v>33</v>
      </c>
      <c r="C22" s="215">
        <v>19</v>
      </c>
      <c r="D22" s="210"/>
      <c r="E22" s="213">
        <v>24078274</v>
      </c>
      <c r="F22" s="216"/>
      <c r="G22" s="218"/>
      <c r="H22" s="218"/>
      <c r="I22" s="218"/>
    </row>
    <row r="23" spans="1:9" x14ac:dyDescent="0.25">
      <c r="A23" s="201" t="s">
        <v>365</v>
      </c>
      <c r="B23" s="134" t="s">
        <v>166</v>
      </c>
      <c r="C23" s="143">
        <v>19</v>
      </c>
      <c r="D23" s="135"/>
      <c r="E23" s="202">
        <f>SUM(E24:E30)</f>
        <v>185264744</v>
      </c>
      <c r="G23" s="3"/>
      <c r="H23" s="3"/>
      <c r="I23" s="3"/>
    </row>
    <row r="24" spans="1:9" s="217" customFormat="1" x14ac:dyDescent="0.25">
      <c r="A24" s="221" t="s">
        <v>366</v>
      </c>
      <c r="B24" s="222" t="s">
        <v>373</v>
      </c>
      <c r="C24" s="215">
        <v>19</v>
      </c>
      <c r="D24" s="210"/>
      <c r="E24" s="213">
        <v>47134182</v>
      </c>
      <c r="F24" s="216"/>
      <c r="G24" s="218"/>
      <c r="H24" s="218"/>
      <c r="I24" s="218"/>
    </row>
    <row r="25" spans="1:9" s="217" customFormat="1" x14ac:dyDescent="0.25">
      <c r="A25" s="221" t="s">
        <v>367</v>
      </c>
      <c r="B25" s="222" t="s">
        <v>374</v>
      </c>
      <c r="C25" s="215">
        <v>19</v>
      </c>
      <c r="D25" s="210"/>
      <c r="E25" s="213">
        <v>36737577</v>
      </c>
      <c r="F25" s="216"/>
      <c r="G25" s="218"/>
      <c r="H25" s="218"/>
      <c r="I25" s="218"/>
    </row>
    <row r="26" spans="1:9" s="217" customFormat="1" x14ac:dyDescent="0.25">
      <c r="A26" s="221" t="s">
        <v>368</v>
      </c>
      <c r="B26" s="222" t="s">
        <v>375</v>
      </c>
      <c r="C26" s="215">
        <v>19</v>
      </c>
      <c r="D26" s="210"/>
      <c r="E26" s="213">
        <v>48267800</v>
      </c>
      <c r="F26" s="216"/>
      <c r="G26" s="223"/>
      <c r="H26" s="218"/>
      <c r="I26" s="218"/>
    </row>
    <row r="27" spans="1:9" s="217" customFormat="1" x14ac:dyDescent="0.25">
      <c r="A27" s="221" t="s">
        <v>369</v>
      </c>
      <c r="B27" s="222" t="s">
        <v>376</v>
      </c>
      <c r="C27" s="215">
        <v>19</v>
      </c>
      <c r="D27" s="210"/>
      <c r="E27" s="213">
        <v>15378059</v>
      </c>
      <c r="F27" s="216"/>
      <c r="G27" s="218"/>
      <c r="H27" s="218"/>
      <c r="I27" s="218"/>
    </row>
    <row r="28" spans="1:9" s="217" customFormat="1" x14ac:dyDescent="0.25">
      <c r="A28" s="221" t="s">
        <v>370</v>
      </c>
      <c r="B28" s="222" t="s">
        <v>377</v>
      </c>
      <c r="C28" s="215">
        <v>19</v>
      </c>
      <c r="D28" s="210"/>
      <c r="E28" s="213">
        <v>8538239</v>
      </c>
      <c r="F28" s="216"/>
      <c r="G28" s="218"/>
      <c r="H28" s="218"/>
      <c r="I28" s="218"/>
    </row>
    <row r="29" spans="1:9" s="217" customFormat="1" x14ac:dyDescent="0.25">
      <c r="A29" s="221" t="s">
        <v>371</v>
      </c>
      <c r="B29" s="222" t="s">
        <v>378</v>
      </c>
      <c r="C29" s="215">
        <v>19</v>
      </c>
      <c r="D29" s="210"/>
      <c r="E29" s="213">
        <v>12283555</v>
      </c>
      <c r="F29" s="216"/>
      <c r="G29" s="218"/>
      <c r="H29" s="218"/>
      <c r="I29" s="218"/>
    </row>
    <row r="30" spans="1:9" s="217" customFormat="1" x14ac:dyDescent="0.25">
      <c r="A30" s="221" t="s">
        <v>372</v>
      </c>
      <c r="B30" s="222" t="s">
        <v>379</v>
      </c>
      <c r="C30" s="215">
        <v>19</v>
      </c>
      <c r="D30" s="210"/>
      <c r="E30" s="213">
        <v>16925332</v>
      </c>
      <c r="F30" s="216"/>
      <c r="G30" s="218"/>
      <c r="H30" s="218"/>
      <c r="I30" s="218"/>
    </row>
    <row r="31" spans="1:9" x14ac:dyDescent="0.25">
      <c r="A31" s="6" t="s">
        <v>148</v>
      </c>
      <c r="B31" s="137" t="s">
        <v>149</v>
      </c>
      <c r="C31" s="141">
        <v>19</v>
      </c>
      <c r="D31" s="2"/>
      <c r="E31" s="14">
        <f>+E32</f>
        <v>25441516</v>
      </c>
    </row>
    <row r="32" spans="1:9" s="3" customFormat="1" x14ac:dyDescent="0.25">
      <c r="A32" s="6" t="s">
        <v>150</v>
      </c>
      <c r="B32" s="2" t="s">
        <v>145</v>
      </c>
      <c r="C32" s="141">
        <v>19</v>
      </c>
      <c r="D32" s="2"/>
      <c r="E32" s="14">
        <f>SUM(E33:E36)</f>
        <v>25441516</v>
      </c>
      <c r="F32" s="138"/>
      <c r="G32"/>
      <c r="H32"/>
      <c r="I32"/>
    </row>
    <row r="33" spans="1:9" s="218" customFormat="1" x14ac:dyDescent="0.25">
      <c r="A33" s="214" t="s">
        <v>151</v>
      </c>
      <c r="B33" s="210" t="s">
        <v>35</v>
      </c>
      <c r="C33" s="215">
        <v>19</v>
      </c>
      <c r="D33" s="210"/>
      <c r="E33" s="213">
        <v>0</v>
      </c>
      <c r="F33" s="216"/>
    </row>
    <row r="34" spans="1:9" s="218" customFormat="1" x14ac:dyDescent="0.25">
      <c r="A34" s="214" t="s">
        <v>152</v>
      </c>
      <c r="B34" s="210" t="s">
        <v>27</v>
      </c>
      <c r="C34" s="215">
        <v>19</v>
      </c>
      <c r="D34" s="210"/>
      <c r="E34" s="213">
        <v>8862372</v>
      </c>
      <c r="F34" s="216"/>
      <c r="I34" s="223"/>
    </row>
    <row r="35" spans="1:9" s="218" customFormat="1" x14ac:dyDescent="0.25">
      <c r="A35" s="214" t="s">
        <v>153</v>
      </c>
      <c r="B35" s="210" t="s">
        <v>29</v>
      </c>
      <c r="C35" s="215">
        <v>19</v>
      </c>
      <c r="D35" s="210"/>
      <c r="E35" s="213">
        <v>8612623</v>
      </c>
      <c r="F35" s="216"/>
    </row>
    <row r="36" spans="1:9" s="218" customFormat="1" x14ac:dyDescent="0.25">
      <c r="A36" s="214" t="s">
        <v>557</v>
      </c>
      <c r="B36" s="210" t="s">
        <v>558</v>
      </c>
      <c r="C36" s="215">
        <v>19</v>
      </c>
      <c r="D36" s="210"/>
      <c r="E36" s="213">
        <v>7966521</v>
      </c>
      <c r="F36" s="216"/>
    </row>
    <row r="37" spans="1:9" s="3" customFormat="1" x14ac:dyDescent="0.25">
      <c r="A37" s="6" t="s">
        <v>158</v>
      </c>
      <c r="B37" s="2" t="s">
        <v>159</v>
      </c>
      <c r="C37" s="141">
        <v>19</v>
      </c>
      <c r="D37" s="2"/>
      <c r="E37" s="14">
        <f>+E38+E46</f>
        <v>1612028034</v>
      </c>
      <c r="F37" s="138"/>
    </row>
    <row r="38" spans="1:9" s="3" customFormat="1" x14ac:dyDescent="0.25">
      <c r="A38" s="6" t="s">
        <v>220</v>
      </c>
      <c r="B38" s="2" t="s">
        <v>221</v>
      </c>
      <c r="C38" s="141">
        <v>19</v>
      </c>
      <c r="D38" s="2"/>
      <c r="E38" s="14">
        <f>+E39</f>
        <v>23500000</v>
      </c>
      <c r="F38" s="138"/>
    </row>
    <row r="39" spans="1:9" s="3" customFormat="1" x14ac:dyDescent="0.25">
      <c r="A39" s="6" t="s">
        <v>222</v>
      </c>
      <c r="B39" s="2" t="s">
        <v>223</v>
      </c>
      <c r="C39" s="141">
        <v>19</v>
      </c>
      <c r="D39" s="2"/>
      <c r="E39" s="14">
        <f>+E40</f>
        <v>23500000</v>
      </c>
      <c r="F39" s="138"/>
    </row>
    <row r="40" spans="1:9" s="3" customFormat="1" x14ac:dyDescent="0.25">
      <c r="A40" s="6" t="s">
        <v>218</v>
      </c>
      <c r="B40" s="2" t="s">
        <v>219</v>
      </c>
      <c r="C40" s="141">
        <v>19</v>
      </c>
      <c r="D40" s="2"/>
      <c r="E40" s="14">
        <f>+E41</f>
        <v>23500000</v>
      </c>
      <c r="F40" s="138"/>
    </row>
    <row r="41" spans="1:9" s="3" customFormat="1" x14ac:dyDescent="0.25">
      <c r="A41" s="6" t="s">
        <v>216</v>
      </c>
      <c r="B41" s="137" t="s">
        <v>217</v>
      </c>
      <c r="C41" s="141">
        <v>19</v>
      </c>
      <c r="D41" s="2"/>
      <c r="E41" s="14">
        <f>+E42+E44</f>
        <v>23500000</v>
      </c>
      <c r="F41" s="138"/>
    </row>
    <row r="42" spans="1:9" s="3" customFormat="1" ht="30" x14ac:dyDescent="0.25">
      <c r="A42" s="6" t="s">
        <v>201</v>
      </c>
      <c r="B42" s="137" t="s">
        <v>408</v>
      </c>
      <c r="C42" s="141">
        <v>19</v>
      </c>
      <c r="D42" s="2"/>
      <c r="E42" s="14">
        <f>+E43</f>
        <v>23500000</v>
      </c>
      <c r="F42" s="138" t="s">
        <v>420</v>
      </c>
    </row>
    <row r="43" spans="1:9" s="218" customFormat="1" x14ac:dyDescent="0.25">
      <c r="A43" s="209" t="s">
        <v>409</v>
      </c>
      <c r="B43" s="210" t="s">
        <v>41</v>
      </c>
      <c r="C43" s="211">
        <v>19</v>
      </c>
      <c r="D43" s="212">
        <v>4529001</v>
      </c>
      <c r="E43" s="213">
        <v>23500000</v>
      </c>
    </row>
    <row r="44" spans="1:9" s="3" customFormat="1" x14ac:dyDescent="0.25">
      <c r="A44" s="136" t="s">
        <v>203</v>
      </c>
      <c r="B44" s="137" t="s">
        <v>410</v>
      </c>
      <c r="C44" s="158">
        <v>19</v>
      </c>
      <c r="D44" s="164"/>
      <c r="E44" s="14">
        <f>+E45</f>
        <v>0</v>
      </c>
      <c r="F44" s="138" t="s">
        <v>420</v>
      </c>
    </row>
    <row r="45" spans="1:9" s="3" customFormat="1" x14ac:dyDescent="0.25">
      <c r="A45" s="16" t="s">
        <v>411</v>
      </c>
      <c r="B45" s="4" t="s">
        <v>559</v>
      </c>
      <c r="C45" s="155">
        <v>19</v>
      </c>
      <c r="D45" s="156">
        <v>83143</v>
      </c>
      <c r="E45" s="15">
        <v>0</v>
      </c>
    </row>
    <row r="46" spans="1:9" s="3" customFormat="1" x14ac:dyDescent="0.25">
      <c r="A46" s="6" t="s">
        <v>156</v>
      </c>
      <c r="B46" s="2" t="s">
        <v>157</v>
      </c>
      <c r="C46" s="141">
        <v>19</v>
      </c>
      <c r="D46" s="2"/>
      <c r="E46" s="14">
        <f>+E47+E55+E81</f>
        <v>1588528034</v>
      </c>
      <c r="F46" s="138"/>
    </row>
    <row r="47" spans="1:9" s="3" customFormat="1" x14ac:dyDescent="0.25">
      <c r="A47" s="6" t="s">
        <v>224</v>
      </c>
      <c r="B47" s="2" t="s">
        <v>225</v>
      </c>
      <c r="C47" s="141">
        <v>19</v>
      </c>
      <c r="D47" s="2"/>
      <c r="E47" s="14">
        <f>+E48+E50</f>
        <v>226881956</v>
      </c>
      <c r="F47" s="138"/>
    </row>
    <row r="48" spans="1:9" s="3" customFormat="1" ht="30" x14ac:dyDescent="0.25">
      <c r="A48" s="6" t="s">
        <v>204</v>
      </c>
      <c r="B48" s="137" t="s">
        <v>412</v>
      </c>
      <c r="C48" s="141">
        <v>19</v>
      </c>
      <c r="D48" s="2"/>
      <c r="E48" s="14">
        <f>+E49</f>
        <v>15600000</v>
      </c>
      <c r="F48" s="138" t="s">
        <v>419</v>
      </c>
    </row>
    <row r="49" spans="1:6" s="3" customFormat="1" x14ac:dyDescent="0.25">
      <c r="A49" s="209" t="s">
        <v>413</v>
      </c>
      <c r="B49" s="210" t="s">
        <v>47</v>
      </c>
      <c r="C49" s="211">
        <v>19</v>
      </c>
      <c r="D49" s="212">
        <v>3212899</v>
      </c>
      <c r="E49" s="213">
        <v>15600000</v>
      </c>
      <c r="F49" s="138"/>
    </row>
    <row r="50" spans="1:6" s="3" customFormat="1" x14ac:dyDescent="0.25">
      <c r="A50" s="227" t="s">
        <v>202</v>
      </c>
      <c r="B50" s="228" t="s">
        <v>414</v>
      </c>
      <c r="C50" s="211">
        <v>19</v>
      </c>
      <c r="D50" s="212"/>
      <c r="E50" s="229">
        <f>SUM(E51:E54)</f>
        <v>211281956</v>
      </c>
      <c r="F50" s="138" t="s">
        <v>421</v>
      </c>
    </row>
    <row r="51" spans="1:6" s="3" customFormat="1" x14ac:dyDescent="0.25">
      <c r="A51" s="209" t="s">
        <v>415</v>
      </c>
      <c r="B51" s="210" t="s">
        <v>42</v>
      </c>
      <c r="C51" s="211">
        <v>19</v>
      </c>
      <c r="D51" s="212">
        <v>3212899</v>
      </c>
      <c r="E51" s="213">
        <v>70451956</v>
      </c>
      <c r="F51" s="138"/>
    </row>
    <row r="52" spans="1:6" s="3" customFormat="1" x14ac:dyDescent="0.25">
      <c r="A52" s="209" t="s">
        <v>416</v>
      </c>
      <c r="B52" s="210" t="s">
        <v>522</v>
      </c>
      <c r="C52" s="211">
        <v>19</v>
      </c>
      <c r="D52" s="212">
        <v>3212901</v>
      </c>
      <c r="E52" s="213">
        <v>45600000</v>
      </c>
      <c r="F52" s="138"/>
    </row>
    <row r="53" spans="1:6" s="3" customFormat="1" x14ac:dyDescent="0.25">
      <c r="A53" s="209" t="s">
        <v>417</v>
      </c>
      <c r="B53" s="210" t="s">
        <v>45</v>
      </c>
      <c r="C53" s="211">
        <v>19</v>
      </c>
      <c r="D53" s="212">
        <v>3543003</v>
      </c>
      <c r="E53" s="213">
        <v>65000000</v>
      </c>
      <c r="F53" s="138"/>
    </row>
    <row r="54" spans="1:6" s="3" customFormat="1" x14ac:dyDescent="0.25">
      <c r="A54" s="209" t="s">
        <v>418</v>
      </c>
      <c r="B54" s="210" t="s">
        <v>46</v>
      </c>
      <c r="C54" s="211">
        <v>19</v>
      </c>
      <c r="D54" s="212">
        <v>97990</v>
      </c>
      <c r="E54" s="213">
        <v>30230000</v>
      </c>
      <c r="F54" s="138"/>
    </row>
    <row r="55" spans="1:6" s="3" customFormat="1" x14ac:dyDescent="0.25">
      <c r="A55" s="6" t="s">
        <v>154</v>
      </c>
      <c r="B55" s="2" t="s">
        <v>49</v>
      </c>
      <c r="C55" s="141">
        <v>19</v>
      </c>
      <c r="D55" s="2"/>
      <c r="E55" s="14">
        <f>+E56+E66+E72+E79</f>
        <v>1360123078</v>
      </c>
      <c r="F55" s="138"/>
    </row>
    <row r="56" spans="1:6" s="3" customFormat="1" x14ac:dyDescent="0.25">
      <c r="A56" s="6" t="s">
        <v>205</v>
      </c>
      <c r="B56" s="2" t="s">
        <v>226</v>
      </c>
      <c r="C56" s="141">
        <v>19</v>
      </c>
      <c r="D56" s="2"/>
      <c r="E56" s="14">
        <f>SUM(E57:E64)</f>
        <v>280919966</v>
      </c>
      <c r="F56" s="138" t="s">
        <v>422</v>
      </c>
    </row>
    <row r="57" spans="1:6" s="218" customFormat="1" x14ac:dyDescent="0.25">
      <c r="A57" s="209" t="s">
        <v>227</v>
      </c>
      <c r="B57" s="210" t="s">
        <v>48</v>
      </c>
      <c r="C57" s="211">
        <v>19</v>
      </c>
      <c r="D57" s="212">
        <v>97990</v>
      </c>
      <c r="E57" s="213">
        <v>20000000</v>
      </c>
      <c r="F57" s="216"/>
    </row>
    <row r="58" spans="1:6" s="218" customFormat="1" x14ac:dyDescent="0.25">
      <c r="A58" s="209" t="s">
        <v>228</v>
      </c>
      <c r="B58" s="210" t="s">
        <v>51</v>
      </c>
      <c r="C58" s="215">
        <v>19</v>
      </c>
      <c r="D58" s="210">
        <v>17100</v>
      </c>
      <c r="E58" s="213">
        <v>123529248</v>
      </c>
      <c r="F58" s="216"/>
    </row>
    <row r="59" spans="1:6" s="218" customFormat="1" x14ac:dyDescent="0.25">
      <c r="A59" s="209" t="s">
        <v>229</v>
      </c>
      <c r="B59" s="210" t="s">
        <v>53</v>
      </c>
      <c r="C59" s="211">
        <v>19</v>
      </c>
      <c r="D59" s="212">
        <v>83619</v>
      </c>
      <c r="E59" s="213">
        <v>31392000</v>
      </c>
      <c r="F59" s="216"/>
    </row>
    <row r="60" spans="1:6" s="218" customFormat="1" x14ac:dyDescent="0.25">
      <c r="A60" s="209" t="s">
        <v>230</v>
      </c>
      <c r="B60" s="210" t="s">
        <v>54</v>
      </c>
      <c r="C60" s="211">
        <v>19</v>
      </c>
      <c r="D60" s="212">
        <v>65119</v>
      </c>
      <c r="E60" s="213">
        <f>31392000+30000000</f>
        <v>61392000</v>
      </c>
      <c r="F60" s="216"/>
    </row>
    <row r="61" spans="1:6" s="218" customFormat="1" x14ac:dyDescent="0.25">
      <c r="A61" s="209" t="s">
        <v>231</v>
      </c>
      <c r="B61" s="210" t="s">
        <v>57</v>
      </c>
      <c r="C61" s="211">
        <v>19</v>
      </c>
      <c r="D61" s="212">
        <v>97990</v>
      </c>
      <c r="E61" s="213">
        <v>24606718</v>
      </c>
      <c r="F61" s="216"/>
    </row>
    <row r="62" spans="1:6" s="3" customFormat="1" x14ac:dyDescent="0.25">
      <c r="A62" s="209" t="s">
        <v>232</v>
      </c>
      <c r="B62" s="210" t="s">
        <v>59</v>
      </c>
      <c r="C62" s="211">
        <v>19</v>
      </c>
      <c r="D62" s="212">
        <v>93199</v>
      </c>
      <c r="E62" s="213">
        <v>15500000</v>
      </c>
      <c r="F62" s="138"/>
    </row>
    <row r="63" spans="1:6" s="218" customFormat="1" x14ac:dyDescent="0.25">
      <c r="A63" s="209" t="s">
        <v>233</v>
      </c>
      <c r="B63" s="210" t="s">
        <v>60</v>
      </c>
      <c r="C63" s="211">
        <v>19</v>
      </c>
      <c r="D63" s="212">
        <v>83611</v>
      </c>
      <c r="E63" s="213">
        <v>4500000</v>
      </c>
      <c r="F63" s="216"/>
    </row>
    <row r="64" spans="1:6" s="218" customFormat="1" x14ac:dyDescent="0.25">
      <c r="A64" s="209" t="s">
        <v>234</v>
      </c>
      <c r="B64" s="210" t="s">
        <v>61</v>
      </c>
      <c r="C64" s="211">
        <v>19</v>
      </c>
      <c r="D64" s="212">
        <v>4529001</v>
      </c>
      <c r="E64" s="213">
        <v>0</v>
      </c>
      <c r="F64" s="216"/>
    </row>
    <row r="65" spans="1:8" s="218" customFormat="1" x14ac:dyDescent="0.25">
      <c r="A65" s="235" t="s">
        <v>562</v>
      </c>
      <c r="B65" s="239" t="s">
        <v>563</v>
      </c>
      <c r="C65" s="236">
        <v>19</v>
      </c>
      <c r="D65" s="237"/>
      <c r="E65" s="238">
        <v>0</v>
      </c>
      <c r="F65" s="216"/>
    </row>
    <row r="66" spans="1:8" s="3" customFormat="1" x14ac:dyDescent="0.25">
      <c r="A66" s="6" t="s">
        <v>206</v>
      </c>
      <c r="B66" s="2" t="s">
        <v>235</v>
      </c>
      <c r="C66" s="141">
        <v>19</v>
      </c>
      <c r="D66" s="2"/>
      <c r="E66" s="14">
        <f>SUM(E67:E71)</f>
        <v>144797224</v>
      </c>
      <c r="F66" s="138" t="s">
        <v>423</v>
      </c>
    </row>
    <row r="67" spans="1:8" s="218" customFormat="1" x14ac:dyDescent="0.25">
      <c r="A67" s="209" t="s">
        <v>236</v>
      </c>
      <c r="B67" s="210" t="s">
        <v>52</v>
      </c>
      <c r="C67" s="211">
        <v>19</v>
      </c>
      <c r="D67" s="212">
        <v>71358</v>
      </c>
      <c r="E67" s="213">
        <v>40167765</v>
      </c>
      <c r="F67" s="216"/>
    </row>
    <row r="68" spans="1:8" s="218" customFormat="1" x14ac:dyDescent="0.25">
      <c r="A68" s="209" t="s">
        <v>237</v>
      </c>
      <c r="B68" s="210" t="s">
        <v>62</v>
      </c>
      <c r="C68" s="211">
        <v>19</v>
      </c>
      <c r="D68" s="224">
        <v>71149</v>
      </c>
      <c r="E68" s="213">
        <v>29258389</v>
      </c>
      <c r="F68" s="216"/>
    </row>
    <row r="69" spans="1:8" s="218" customFormat="1" x14ac:dyDescent="0.25">
      <c r="A69" s="209" t="s">
        <v>238</v>
      </c>
      <c r="B69" s="210" t="s">
        <v>65</v>
      </c>
      <c r="C69" s="211">
        <v>19</v>
      </c>
      <c r="D69" s="224">
        <v>71149</v>
      </c>
      <c r="E69" s="213">
        <v>4500000</v>
      </c>
      <c r="F69" s="216"/>
    </row>
    <row r="70" spans="1:8" s="218" customFormat="1" x14ac:dyDescent="0.25">
      <c r="A70" s="209" t="s">
        <v>239</v>
      </c>
      <c r="B70" s="210" t="s">
        <v>215</v>
      </c>
      <c r="C70" s="211">
        <v>19</v>
      </c>
      <c r="D70" s="224">
        <v>71149</v>
      </c>
      <c r="E70" s="213">
        <v>35523080</v>
      </c>
      <c r="F70" s="216"/>
    </row>
    <row r="71" spans="1:8" s="218" customFormat="1" x14ac:dyDescent="0.25">
      <c r="A71" s="209" t="s">
        <v>424</v>
      </c>
      <c r="B71" s="210" t="s">
        <v>63</v>
      </c>
      <c r="C71" s="211">
        <v>19</v>
      </c>
      <c r="D71" s="212">
        <v>73290</v>
      </c>
      <c r="E71" s="213">
        <f>49347990-14000000</f>
        <v>35347990</v>
      </c>
      <c r="F71" s="216"/>
      <c r="G71" s="218">
        <f>3000000*12</f>
        <v>36000000</v>
      </c>
    </row>
    <row r="72" spans="1:8" s="3" customFormat="1" x14ac:dyDescent="0.25">
      <c r="A72" s="6" t="s">
        <v>200</v>
      </c>
      <c r="B72" s="2" t="s">
        <v>240</v>
      </c>
      <c r="C72" s="141">
        <v>19</v>
      </c>
      <c r="D72" s="2"/>
      <c r="E72" s="14">
        <f>SUM(E73:E78)</f>
        <v>919146988</v>
      </c>
      <c r="F72" s="138" t="s">
        <v>429</v>
      </c>
    </row>
    <row r="73" spans="1:8" s="218" customFormat="1" x14ac:dyDescent="0.25">
      <c r="A73" s="225" t="s">
        <v>241</v>
      </c>
      <c r="B73" s="234" t="s">
        <v>37</v>
      </c>
      <c r="C73" s="215">
        <v>19</v>
      </c>
      <c r="D73" s="210">
        <v>91199</v>
      </c>
      <c r="E73" s="213">
        <f>506254104-12300000-30000000</f>
        <v>463954104</v>
      </c>
      <c r="F73" s="216"/>
      <c r="H73" s="223"/>
    </row>
    <row r="74" spans="1:8" s="218" customFormat="1" x14ac:dyDescent="0.25">
      <c r="A74" s="225" t="s">
        <v>242</v>
      </c>
      <c r="B74" s="210" t="s">
        <v>58</v>
      </c>
      <c r="C74" s="215">
        <v>19</v>
      </c>
      <c r="D74" s="210">
        <v>91199</v>
      </c>
      <c r="E74" s="213">
        <v>12300000</v>
      </c>
      <c r="F74" s="216"/>
    </row>
    <row r="75" spans="1:8" s="218" customFormat="1" x14ac:dyDescent="0.25">
      <c r="A75" s="225" t="s">
        <v>425</v>
      </c>
      <c r="B75" s="234" t="s">
        <v>38</v>
      </c>
      <c r="C75" s="215">
        <v>19</v>
      </c>
      <c r="D75" s="210">
        <v>91199</v>
      </c>
      <c r="E75" s="213">
        <f>120485920</f>
        <v>120485920</v>
      </c>
      <c r="F75" s="226">
        <f>+E73+E75</f>
        <v>584440024</v>
      </c>
      <c r="H75" s="223"/>
    </row>
    <row r="76" spans="1:8" s="218" customFormat="1" x14ac:dyDescent="0.25">
      <c r="A76" s="225" t="s">
        <v>426</v>
      </c>
      <c r="B76" s="210" t="s">
        <v>39</v>
      </c>
      <c r="C76" s="215">
        <v>19</v>
      </c>
      <c r="D76" s="210">
        <v>91199</v>
      </c>
      <c r="E76" s="213">
        <v>0</v>
      </c>
      <c r="F76" s="216"/>
      <c r="H76" s="223"/>
    </row>
    <row r="77" spans="1:8" s="218" customFormat="1" x14ac:dyDescent="0.25">
      <c r="A77" s="225" t="s">
        <v>427</v>
      </c>
      <c r="B77" s="210" t="s">
        <v>40</v>
      </c>
      <c r="C77" s="215">
        <v>19</v>
      </c>
      <c r="D77" s="210">
        <v>83329</v>
      </c>
      <c r="E77" s="213">
        <v>170000000</v>
      </c>
      <c r="F77" s="216"/>
      <c r="H77" s="223"/>
    </row>
    <row r="78" spans="1:8" s="218" customFormat="1" x14ac:dyDescent="0.25">
      <c r="A78" s="225" t="s">
        <v>428</v>
      </c>
      <c r="B78" s="210" t="s">
        <v>50</v>
      </c>
      <c r="C78" s="215">
        <v>19</v>
      </c>
      <c r="D78" s="210">
        <v>83329</v>
      </c>
      <c r="E78" s="213">
        <v>152406964</v>
      </c>
      <c r="F78" s="216"/>
      <c r="H78" s="223"/>
    </row>
    <row r="79" spans="1:8" s="3" customFormat="1" x14ac:dyDescent="0.25">
      <c r="A79" s="6" t="s">
        <v>207</v>
      </c>
      <c r="B79" s="2" t="s">
        <v>243</v>
      </c>
      <c r="C79" s="141">
        <v>19</v>
      </c>
      <c r="D79" s="2"/>
      <c r="E79" s="14">
        <f>+E80</f>
        <v>15258900</v>
      </c>
      <c r="F79" s="138" t="s">
        <v>430</v>
      </c>
    </row>
    <row r="80" spans="1:8" s="218" customFormat="1" x14ac:dyDescent="0.25">
      <c r="A80" s="209" t="s">
        <v>244</v>
      </c>
      <c r="B80" s="210" t="s">
        <v>55</v>
      </c>
      <c r="C80" s="215">
        <v>19</v>
      </c>
      <c r="D80" s="210"/>
      <c r="E80" s="213">
        <v>15258900</v>
      </c>
      <c r="F80" s="216"/>
    </row>
    <row r="81" spans="1:6" s="3" customFormat="1" x14ac:dyDescent="0.25">
      <c r="A81" s="6" t="s">
        <v>208</v>
      </c>
      <c r="B81" s="2" t="s">
        <v>245</v>
      </c>
      <c r="C81" s="141">
        <v>19</v>
      </c>
      <c r="D81" s="2"/>
      <c r="E81" s="14">
        <f>SUM(E82:E83)</f>
        <v>1523000</v>
      </c>
      <c r="F81" s="138" t="s">
        <v>431</v>
      </c>
    </row>
    <row r="82" spans="1:6" s="3" customFormat="1" x14ac:dyDescent="0.25">
      <c r="A82" s="16" t="s">
        <v>246</v>
      </c>
      <c r="B82" s="4" t="s">
        <v>56</v>
      </c>
      <c r="C82" s="165">
        <v>19</v>
      </c>
      <c r="D82" s="166">
        <v>97990</v>
      </c>
      <c r="E82" s="15">
        <v>0</v>
      </c>
      <c r="F82" s="138"/>
    </row>
    <row r="83" spans="1:6" s="218" customFormat="1" x14ac:dyDescent="0.25">
      <c r="A83" s="209" t="s">
        <v>247</v>
      </c>
      <c r="B83" s="210" t="s">
        <v>64</v>
      </c>
      <c r="C83" s="211">
        <v>19</v>
      </c>
      <c r="D83" s="224">
        <v>97990</v>
      </c>
      <c r="E83" s="213">
        <v>1523000</v>
      </c>
      <c r="F83" s="216"/>
    </row>
    <row r="84" spans="1:6" s="163" customFormat="1" x14ac:dyDescent="0.25">
      <c r="A84" s="136" t="s">
        <v>514</v>
      </c>
      <c r="B84" s="137" t="s">
        <v>517</v>
      </c>
      <c r="C84" s="199">
        <v>19</v>
      </c>
      <c r="D84" s="200"/>
      <c r="E84" s="14">
        <f>+E85</f>
        <v>0</v>
      </c>
      <c r="F84" s="138"/>
    </row>
    <row r="85" spans="1:6" s="163" customFormat="1" x14ac:dyDescent="0.25">
      <c r="A85" s="136" t="s">
        <v>540</v>
      </c>
      <c r="B85" s="137" t="s">
        <v>542</v>
      </c>
      <c r="C85" s="199">
        <v>19</v>
      </c>
      <c r="D85" s="200"/>
      <c r="E85" s="14">
        <f>+E86</f>
        <v>0</v>
      </c>
      <c r="F85" s="138"/>
    </row>
    <row r="86" spans="1:6" s="163" customFormat="1" ht="30" x14ac:dyDescent="0.25">
      <c r="A86" s="16" t="s">
        <v>541</v>
      </c>
      <c r="B86" s="4" t="s">
        <v>543</v>
      </c>
      <c r="C86" s="165">
        <v>19</v>
      </c>
      <c r="D86" s="166"/>
      <c r="E86" s="15">
        <v>0</v>
      </c>
      <c r="F86" s="138"/>
    </row>
    <row r="87" spans="1:6" s="3" customFormat="1" x14ac:dyDescent="0.25">
      <c r="A87" s="6" t="s">
        <v>275</v>
      </c>
      <c r="B87" s="2" t="s">
        <v>66</v>
      </c>
      <c r="C87" s="141">
        <v>19</v>
      </c>
      <c r="D87" s="2"/>
      <c r="E87" s="14">
        <f>+E88</f>
        <v>100000000</v>
      </c>
      <c r="F87" s="138"/>
    </row>
    <row r="88" spans="1:6" s="3" customFormat="1" x14ac:dyDescent="0.25">
      <c r="A88" s="6" t="s">
        <v>248</v>
      </c>
      <c r="B88" s="2" t="s">
        <v>67</v>
      </c>
      <c r="C88" s="141">
        <v>19</v>
      </c>
      <c r="D88" s="2"/>
      <c r="E88" s="14">
        <f>+E89</f>
        <v>100000000</v>
      </c>
      <c r="F88" s="138"/>
    </row>
    <row r="89" spans="1:6" s="3" customFormat="1" x14ac:dyDescent="0.25">
      <c r="A89" s="6" t="s">
        <v>249</v>
      </c>
      <c r="B89" s="2" t="s">
        <v>250</v>
      </c>
      <c r="C89" s="141">
        <v>19</v>
      </c>
      <c r="D89" s="2"/>
      <c r="E89" s="14">
        <f>+E90</f>
        <v>100000000</v>
      </c>
      <c r="F89" s="138" t="s">
        <v>432</v>
      </c>
    </row>
    <row r="90" spans="1:6" s="3" customFormat="1" x14ac:dyDescent="0.25">
      <c r="A90" s="16" t="s">
        <v>209</v>
      </c>
      <c r="B90" s="4" t="s">
        <v>68</v>
      </c>
      <c r="C90" s="142">
        <v>19</v>
      </c>
      <c r="D90" s="4"/>
      <c r="E90" s="15">
        <v>100000000</v>
      </c>
      <c r="F90" s="138"/>
    </row>
    <row r="91" spans="1:6" s="3" customFormat="1" x14ac:dyDescent="0.25">
      <c r="A91" s="12">
        <v>2.2999999999999998</v>
      </c>
      <c r="B91" s="10" t="s">
        <v>254</v>
      </c>
      <c r="C91" s="140">
        <v>19</v>
      </c>
      <c r="D91" s="10"/>
      <c r="E91" s="13">
        <f>+E92+E99</f>
        <v>60000000</v>
      </c>
      <c r="F91" s="138"/>
    </row>
    <row r="92" spans="1:6" s="3" customFormat="1" x14ac:dyDescent="0.25">
      <c r="A92" s="6" t="s">
        <v>253</v>
      </c>
      <c r="B92" s="2" t="s">
        <v>159</v>
      </c>
      <c r="C92" s="141">
        <v>19</v>
      </c>
      <c r="D92" s="2"/>
      <c r="E92" s="14">
        <f>+E93</f>
        <v>60000000</v>
      </c>
      <c r="F92" s="138"/>
    </row>
    <row r="93" spans="1:6" s="3" customFormat="1" x14ac:dyDescent="0.25">
      <c r="A93" s="6" t="s">
        <v>252</v>
      </c>
      <c r="B93" s="2" t="s">
        <v>157</v>
      </c>
      <c r="C93" s="141">
        <v>19</v>
      </c>
      <c r="D93" s="2"/>
      <c r="E93" s="14">
        <f>+E94</f>
        <v>60000000</v>
      </c>
      <c r="F93" s="138"/>
    </row>
    <row r="94" spans="1:6" s="3" customFormat="1" x14ac:dyDescent="0.25">
      <c r="A94" s="6" t="s">
        <v>251</v>
      </c>
      <c r="B94" s="2" t="s">
        <v>49</v>
      </c>
      <c r="C94" s="141">
        <v>19</v>
      </c>
      <c r="D94" s="2"/>
      <c r="E94" s="14">
        <f>+E95+E97</f>
        <v>60000000</v>
      </c>
      <c r="F94" s="138"/>
    </row>
    <row r="95" spans="1:6" s="3" customFormat="1" x14ac:dyDescent="0.25">
      <c r="A95" s="6" t="s">
        <v>212</v>
      </c>
      <c r="B95" s="2" t="s">
        <v>255</v>
      </c>
      <c r="C95" s="141">
        <v>19</v>
      </c>
      <c r="D95" s="2"/>
      <c r="E95" s="14">
        <f>+E96</f>
        <v>0</v>
      </c>
      <c r="F95" s="138" t="s">
        <v>433</v>
      </c>
    </row>
    <row r="96" spans="1:6" s="3" customFormat="1" x14ac:dyDescent="0.25">
      <c r="A96" s="16" t="s">
        <v>256</v>
      </c>
      <c r="B96" s="4" t="s">
        <v>76</v>
      </c>
      <c r="C96" s="142">
        <v>19</v>
      </c>
      <c r="D96" s="4">
        <v>83329</v>
      </c>
      <c r="E96" s="15">
        <v>0</v>
      </c>
      <c r="F96" s="138"/>
    </row>
    <row r="97" spans="1:6" s="3" customFormat="1" x14ac:dyDescent="0.25">
      <c r="A97" s="6" t="s">
        <v>213</v>
      </c>
      <c r="B97" s="2" t="s">
        <v>155</v>
      </c>
      <c r="C97" s="141">
        <v>19</v>
      </c>
      <c r="D97" s="2"/>
      <c r="E97" s="14">
        <f>+E98</f>
        <v>60000000</v>
      </c>
      <c r="F97" s="138" t="s">
        <v>434</v>
      </c>
    </row>
    <row r="98" spans="1:6" s="218" customFormat="1" x14ac:dyDescent="0.25">
      <c r="A98" s="209" t="s">
        <v>257</v>
      </c>
      <c r="B98" s="210" t="s">
        <v>77</v>
      </c>
      <c r="C98" s="215">
        <v>19</v>
      </c>
      <c r="D98" s="210">
        <v>91199</v>
      </c>
      <c r="E98" s="213">
        <v>60000000</v>
      </c>
      <c r="F98" s="216"/>
    </row>
    <row r="99" spans="1:6" s="3" customFormat="1" x14ac:dyDescent="0.25">
      <c r="A99" s="6" t="s">
        <v>259</v>
      </c>
      <c r="B99" s="2" t="s">
        <v>260</v>
      </c>
      <c r="C99" s="141">
        <v>19</v>
      </c>
      <c r="D99" s="2"/>
      <c r="E99" s="14">
        <f>+E100</f>
        <v>0</v>
      </c>
      <c r="F99" s="138"/>
    </row>
    <row r="100" spans="1:6" s="3" customFormat="1" x14ac:dyDescent="0.25">
      <c r="A100" s="6" t="s">
        <v>261</v>
      </c>
      <c r="B100" s="2" t="s">
        <v>262</v>
      </c>
      <c r="C100" s="141">
        <v>19</v>
      </c>
      <c r="D100" s="2"/>
      <c r="E100" s="14">
        <f>+E101</f>
        <v>0</v>
      </c>
      <c r="F100" s="138"/>
    </row>
    <row r="101" spans="1:6" s="3" customFormat="1" x14ac:dyDescent="0.25">
      <c r="A101" s="6" t="s">
        <v>214</v>
      </c>
      <c r="B101" s="2" t="s">
        <v>258</v>
      </c>
      <c r="C101" s="141">
        <v>19</v>
      </c>
      <c r="D101" s="2"/>
      <c r="E101" s="14">
        <f>+E102</f>
        <v>0</v>
      </c>
      <c r="F101" s="138" t="s">
        <v>435</v>
      </c>
    </row>
    <row r="102" spans="1:6" s="3" customFormat="1" x14ac:dyDescent="0.25">
      <c r="A102" s="16" t="s">
        <v>263</v>
      </c>
      <c r="B102" s="4" t="s">
        <v>78</v>
      </c>
      <c r="C102" s="142">
        <v>19</v>
      </c>
      <c r="D102" s="4">
        <v>91199</v>
      </c>
      <c r="E102" s="15">
        <v>0</v>
      </c>
      <c r="F102" s="138"/>
    </row>
    <row r="103" spans="1:6" s="3" customFormat="1" x14ac:dyDescent="0.25">
      <c r="A103" s="12">
        <v>2.4</v>
      </c>
      <c r="B103" s="10" t="s">
        <v>161</v>
      </c>
      <c r="C103" s="140">
        <v>19</v>
      </c>
      <c r="D103" s="10"/>
      <c r="E103" s="13">
        <f>+E104+E130</f>
        <v>3684624348</v>
      </c>
      <c r="F103" s="138" t="s">
        <v>436</v>
      </c>
    </row>
    <row r="104" spans="1:6" s="3" customFormat="1" x14ac:dyDescent="0.25">
      <c r="A104" s="6" t="s">
        <v>182</v>
      </c>
      <c r="B104" s="2" t="s">
        <v>25</v>
      </c>
      <c r="C104" s="141">
        <v>19</v>
      </c>
      <c r="D104" s="2"/>
      <c r="E104" s="14">
        <f>+E105</f>
        <v>1105815754</v>
      </c>
      <c r="F104" s="138"/>
    </row>
    <row r="105" spans="1:6" s="3" customFormat="1" x14ac:dyDescent="0.25">
      <c r="A105" s="6" t="s">
        <v>183</v>
      </c>
      <c r="B105" s="2" t="s">
        <v>133</v>
      </c>
      <c r="C105" s="141">
        <v>19</v>
      </c>
      <c r="D105" s="2"/>
      <c r="E105" s="14">
        <f>+E106+E117+E125</f>
        <v>1105815754</v>
      </c>
      <c r="F105" s="138"/>
    </row>
    <row r="106" spans="1:6" s="3" customFormat="1" x14ac:dyDescent="0.25">
      <c r="A106" s="6" t="s">
        <v>184</v>
      </c>
      <c r="B106" s="2" t="s">
        <v>135</v>
      </c>
      <c r="C106" s="141">
        <v>19</v>
      </c>
      <c r="D106" s="2"/>
      <c r="E106" s="14">
        <f>+E107+E114</f>
        <v>827028706</v>
      </c>
      <c r="F106" s="138"/>
    </row>
    <row r="107" spans="1:6" s="3" customFormat="1" x14ac:dyDescent="0.25">
      <c r="A107" s="6" t="s">
        <v>185</v>
      </c>
      <c r="B107" s="2" t="s">
        <v>137</v>
      </c>
      <c r="C107" s="141">
        <v>19</v>
      </c>
      <c r="D107" s="2"/>
      <c r="E107" s="14">
        <f>SUM(E108:E113)</f>
        <v>738174439</v>
      </c>
      <c r="F107" s="138"/>
    </row>
    <row r="108" spans="1:6" s="3" customFormat="1" x14ac:dyDescent="0.25">
      <c r="A108" s="214" t="s">
        <v>186</v>
      </c>
      <c r="B108" s="230" t="s">
        <v>26</v>
      </c>
      <c r="C108" s="231">
        <v>19</v>
      </c>
      <c r="D108" s="230"/>
      <c r="E108" s="213">
        <v>655367330</v>
      </c>
      <c r="F108" s="138"/>
    </row>
    <row r="109" spans="1:6" s="3" customFormat="1" x14ac:dyDescent="0.25">
      <c r="A109" s="214" t="s">
        <v>187</v>
      </c>
      <c r="B109" s="230" t="s">
        <v>36</v>
      </c>
      <c r="C109" s="231">
        <v>19</v>
      </c>
      <c r="D109" s="230"/>
      <c r="E109" s="213">
        <v>0</v>
      </c>
      <c r="F109" s="138"/>
    </row>
    <row r="110" spans="1:6" s="3" customFormat="1" x14ac:dyDescent="0.25">
      <c r="A110" s="214" t="s">
        <v>188</v>
      </c>
      <c r="B110" s="230" t="s">
        <v>30</v>
      </c>
      <c r="C110" s="231">
        <v>19</v>
      </c>
      <c r="D110" s="230"/>
      <c r="E110" s="213">
        <v>10790532</v>
      </c>
      <c r="F110" s="138"/>
    </row>
    <row r="111" spans="1:6" s="3" customFormat="1" x14ac:dyDescent="0.25">
      <c r="A111" s="214" t="s">
        <v>189</v>
      </c>
      <c r="B111" s="230" t="s">
        <v>31</v>
      </c>
      <c r="C111" s="231">
        <v>19</v>
      </c>
      <c r="D111" s="230"/>
      <c r="E111" s="213">
        <v>10856386</v>
      </c>
      <c r="F111" s="138"/>
    </row>
    <row r="112" spans="1:6" s="3" customFormat="1" x14ac:dyDescent="0.25">
      <c r="A112" s="214" t="s">
        <v>190</v>
      </c>
      <c r="B112" s="230" t="s">
        <v>32</v>
      </c>
      <c r="C112" s="231">
        <v>19</v>
      </c>
      <c r="D112" s="230"/>
      <c r="E112" s="213">
        <v>38257723</v>
      </c>
      <c r="F112" s="138"/>
    </row>
    <row r="113" spans="1:6" s="3" customFormat="1" x14ac:dyDescent="0.25">
      <c r="A113" s="214" t="s">
        <v>191</v>
      </c>
      <c r="B113" s="230" t="s">
        <v>28</v>
      </c>
      <c r="C113" s="231">
        <v>19</v>
      </c>
      <c r="D113" s="230"/>
      <c r="E113" s="213">
        <v>22902468</v>
      </c>
      <c r="F113" s="138"/>
    </row>
    <row r="114" spans="1:6" s="3" customFormat="1" x14ac:dyDescent="0.25">
      <c r="A114" s="6" t="s">
        <v>192</v>
      </c>
      <c r="B114" s="9" t="s">
        <v>145</v>
      </c>
      <c r="C114" s="141">
        <v>19</v>
      </c>
      <c r="D114" s="9"/>
      <c r="E114" s="14">
        <f>SUM(E115:E116)</f>
        <v>88854267</v>
      </c>
      <c r="F114" s="138"/>
    </row>
    <row r="115" spans="1:6" s="3" customFormat="1" x14ac:dyDescent="0.25">
      <c r="A115" s="214" t="s">
        <v>193</v>
      </c>
      <c r="B115" s="230" t="s">
        <v>34</v>
      </c>
      <c r="C115" s="231">
        <v>19</v>
      </c>
      <c r="D115" s="230"/>
      <c r="E115" s="213">
        <v>59754646</v>
      </c>
      <c r="F115" s="138"/>
    </row>
    <row r="116" spans="1:6" s="3" customFormat="1" x14ac:dyDescent="0.25">
      <c r="A116" s="214" t="s">
        <v>194</v>
      </c>
      <c r="B116" s="230" t="s">
        <v>33</v>
      </c>
      <c r="C116" s="231">
        <v>19</v>
      </c>
      <c r="D116" s="230"/>
      <c r="E116" s="213">
        <v>29099621</v>
      </c>
      <c r="F116" s="138"/>
    </row>
    <row r="117" spans="1:6" s="3" customFormat="1" x14ac:dyDescent="0.25">
      <c r="A117" s="6" t="s">
        <v>176</v>
      </c>
      <c r="B117" s="2" t="s">
        <v>166</v>
      </c>
      <c r="C117" s="141">
        <v>19</v>
      </c>
      <c r="D117" s="2"/>
      <c r="E117" s="14">
        <f>SUM(E118:E124)</f>
        <v>229444538</v>
      </c>
      <c r="F117" s="138"/>
    </row>
    <row r="118" spans="1:6" s="3" customFormat="1" x14ac:dyDescent="0.25">
      <c r="A118" s="214" t="s">
        <v>175</v>
      </c>
      <c r="B118" s="232" t="s">
        <v>168</v>
      </c>
      <c r="C118" s="231">
        <v>19</v>
      </c>
      <c r="D118" s="232"/>
      <c r="E118" s="213">
        <v>53866552</v>
      </c>
      <c r="F118" s="138"/>
    </row>
    <row r="119" spans="1:6" s="3" customFormat="1" x14ac:dyDescent="0.25">
      <c r="A119" s="214" t="s">
        <v>174</v>
      </c>
      <c r="B119" s="232" t="s">
        <v>167</v>
      </c>
      <c r="C119" s="231">
        <v>19</v>
      </c>
      <c r="D119" s="232"/>
      <c r="E119" s="213">
        <v>45670200</v>
      </c>
      <c r="F119" s="138"/>
    </row>
    <row r="120" spans="1:6" s="3" customFormat="1" x14ac:dyDescent="0.25">
      <c r="A120" s="214" t="s">
        <v>178</v>
      </c>
      <c r="B120" s="232" t="s">
        <v>170</v>
      </c>
      <c r="C120" s="231">
        <v>19</v>
      </c>
      <c r="D120" s="232"/>
      <c r="E120" s="213">
        <v>57690300</v>
      </c>
      <c r="F120" s="138"/>
    </row>
    <row r="121" spans="1:6" s="3" customFormat="1" x14ac:dyDescent="0.25">
      <c r="A121" s="214" t="s">
        <v>179</v>
      </c>
      <c r="B121" s="232" t="s">
        <v>171</v>
      </c>
      <c r="C121" s="231">
        <v>19</v>
      </c>
      <c r="D121" s="232"/>
      <c r="E121" s="213">
        <v>23378059</v>
      </c>
      <c r="F121" s="138"/>
    </row>
    <row r="122" spans="1:6" s="3" customFormat="1" x14ac:dyDescent="0.25">
      <c r="A122" s="214" t="s">
        <v>177</v>
      </c>
      <c r="B122" s="232" t="s">
        <v>169</v>
      </c>
      <c r="C122" s="231">
        <v>19</v>
      </c>
      <c r="D122" s="232"/>
      <c r="E122" s="213">
        <v>12588240</v>
      </c>
      <c r="F122" s="138"/>
    </row>
    <row r="123" spans="1:6" s="3" customFormat="1" x14ac:dyDescent="0.25">
      <c r="A123" s="214" t="s">
        <v>180</v>
      </c>
      <c r="B123" s="232" t="s">
        <v>172</v>
      </c>
      <c r="C123" s="231">
        <v>19</v>
      </c>
      <c r="D123" s="232"/>
      <c r="E123" s="213">
        <v>16285615</v>
      </c>
      <c r="F123" s="138"/>
    </row>
    <row r="124" spans="1:6" s="3" customFormat="1" x14ac:dyDescent="0.25">
      <c r="A124" s="214" t="s">
        <v>181</v>
      </c>
      <c r="B124" s="232" t="s">
        <v>173</v>
      </c>
      <c r="C124" s="231">
        <v>19</v>
      </c>
      <c r="D124" s="232"/>
      <c r="E124" s="213">
        <v>19965572</v>
      </c>
      <c r="F124" s="138"/>
    </row>
    <row r="125" spans="1:6" s="3" customFormat="1" x14ac:dyDescent="0.25">
      <c r="A125" s="6" t="s">
        <v>195</v>
      </c>
      <c r="B125" s="9" t="s">
        <v>149</v>
      </c>
      <c r="C125" s="141">
        <v>19</v>
      </c>
      <c r="D125" s="9"/>
      <c r="E125" s="14">
        <f>+E126</f>
        <v>49342510</v>
      </c>
      <c r="F125" s="138"/>
    </row>
    <row r="126" spans="1:6" s="3" customFormat="1" x14ac:dyDescent="0.25">
      <c r="A126" s="6" t="s">
        <v>196</v>
      </c>
      <c r="B126" s="9" t="s">
        <v>145</v>
      </c>
      <c r="C126" s="141">
        <v>19</v>
      </c>
      <c r="D126" s="9"/>
      <c r="E126" s="14">
        <f>SUM(E127:E129)</f>
        <v>49342510</v>
      </c>
      <c r="F126" s="138"/>
    </row>
    <row r="127" spans="1:6" s="3" customFormat="1" x14ac:dyDescent="0.25">
      <c r="A127" s="214" t="s">
        <v>197</v>
      </c>
      <c r="B127" s="230" t="s">
        <v>35</v>
      </c>
      <c r="C127" s="231">
        <v>19</v>
      </c>
      <c r="D127" s="230"/>
      <c r="E127" s="213">
        <v>18171000</v>
      </c>
      <c r="F127" s="138"/>
    </row>
    <row r="128" spans="1:6" s="3" customFormat="1" x14ac:dyDescent="0.25">
      <c r="A128" s="214" t="s">
        <v>198</v>
      </c>
      <c r="B128" s="230" t="s">
        <v>27</v>
      </c>
      <c r="C128" s="231">
        <v>19</v>
      </c>
      <c r="D128" s="230"/>
      <c r="E128" s="213">
        <v>17815000</v>
      </c>
      <c r="F128" s="138"/>
    </row>
    <row r="129" spans="1:6" s="3" customFormat="1" x14ac:dyDescent="0.25">
      <c r="A129" s="214" t="s">
        <v>199</v>
      </c>
      <c r="B129" s="230" t="s">
        <v>29</v>
      </c>
      <c r="C129" s="231">
        <v>19</v>
      </c>
      <c r="D129" s="230"/>
      <c r="E129" s="213">
        <v>13356510</v>
      </c>
      <c r="F129" s="138"/>
    </row>
    <row r="130" spans="1:6" s="3" customFormat="1" x14ac:dyDescent="0.25">
      <c r="A130" s="6" t="s">
        <v>162</v>
      </c>
      <c r="B130" s="2" t="s">
        <v>160</v>
      </c>
      <c r="C130" s="141">
        <v>19</v>
      </c>
      <c r="D130" s="2"/>
      <c r="E130" s="14">
        <f>+E131+E137</f>
        <v>2578808594</v>
      </c>
      <c r="F130" s="138"/>
    </row>
    <row r="131" spans="1:6" s="3" customFormat="1" x14ac:dyDescent="0.25">
      <c r="A131" s="6" t="s">
        <v>269</v>
      </c>
      <c r="B131" s="2" t="s">
        <v>225</v>
      </c>
      <c r="C131" s="141">
        <v>19</v>
      </c>
      <c r="D131" s="2"/>
      <c r="E131" s="14">
        <f>+E132</f>
        <v>255000000</v>
      </c>
      <c r="F131" s="138"/>
    </row>
    <row r="132" spans="1:6" s="3" customFormat="1" x14ac:dyDescent="0.25">
      <c r="A132" s="6" t="s">
        <v>211</v>
      </c>
      <c r="B132" s="2" t="s">
        <v>264</v>
      </c>
      <c r="C132" s="141">
        <v>19</v>
      </c>
      <c r="D132" s="2"/>
      <c r="E132" s="14">
        <f>SUM(E133:E136)</f>
        <v>255000000</v>
      </c>
      <c r="F132" s="138" t="s">
        <v>437</v>
      </c>
    </row>
    <row r="133" spans="1:6" s="3" customFormat="1" x14ac:dyDescent="0.25">
      <c r="A133" s="209" t="s">
        <v>265</v>
      </c>
      <c r="B133" s="210" t="s">
        <v>70</v>
      </c>
      <c r="C133" s="211">
        <v>19</v>
      </c>
      <c r="D133" s="212">
        <v>93199</v>
      </c>
      <c r="E133" s="213">
        <v>150000000</v>
      </c>
      <c r="F133" s="138"/>
    </row>
    <row r="134" spans="1:6" s="3" customFormat="1" x14ac:dyDescent="0.25">
      <c r="A134" s="209" t="s">
        <v>266</v>
      </c>
      <c r="B134" s="210" t="s">
        <v>71</v>
      </c>
      <c r="C134" s="211">
        <v>19</v>
      </c>
      <c r="D134" s="212">
        <v>93195</v>
      </c>
      <c r="E134" s="213">
        <v>60000000</v>
      </c>
      <c r="F134" s="138"/>
    </row>
    <row r="135" spans="1:6" s="3" customFormat="1" x14ac:dyDescent="0.25">
      <c r="A135" s="209" t="s">
        <v>267</v>
      </c>
      <c r="B135" s="210" t="s">
        <v>72</v>
      </c>
      <c r="C135" s="211">
        <v>19</v>
      </c>
      <c r="D135" s="212">
        <v>93123</v>
      </c>
      <c r="E135" s="213">
        <v>45000000</v>
      </c>
      <c r="F135" s="138"/>
    </row>
    <row r="136" spans="1:6" s="3" customFormat="1" x14ac:dyDescent="0.25">
      <c r="A136" s="209" t="s">
        <v>268</v>
      </c>
      <c r="B136" s="210" t="s">
        <v>73</v>
      </c>
      <c r="C136" s="211">
        <v>19</v>
      </c>
      <c r="D136" s="212">
        <v>93199</v>
      </c>
      <c r="E136" s="213">
        <v>0</v>
      </c>
      <c r="F136" s="138"/>
    </row>
    <row r="137" spans="1:6" s="3" customFormat="1" x14ac:dyDescent="0.25">
      <c r="A137" s="6" t="s">
        <v>163</v>
      </c>
      <c r="B137" s="2" t="s">
        <v>49</v>
      </c>
      <c r="C137" s="141">
        <v>19</v>
      </c>
      <c r="D137" s="2"/>
      <c r="E137" s="14">
        <f>+E138+E140</f>
        <v>2323808594</v>
      </c>
      <c r="F137" s="138"/>
    </row>
    <row r="138" spans="1:6" s="3" customFormat="1" x14ac:dyDescent="0.25">
      <c r="A138" s="6" t="s">
        <v>210</v>
      </c>
      <c r="B138" s="2" t="s">
        <v>226</v>
      </c>
      <c r="C138" s="141">
        <v>19</v>
      </c>
      <c r="D138" s="2"/>
      <c r="E138" s="14">
        <f>+E139</f>
        <v>150399546</v>
      </c>
      <c r="F138" s="138" t="s">
        <v>438</v>
      </c>
    </row>
    <row r="139" spans="1:6" s="3" customFormat="1" x14ac:dyDescent="0.25">
      <c r="A139" s="209" t="s">
        <v>270</v>
      </c>
      <c r="B139" s="210" t="s">
        <v>69</v>
      </c>
      <c r="C139" s="211">
        <v>19</v>
      </c>
      <c r="D139" s="212">
        <v>3526199</v>
      </c>
      <c r="E139" s="213">
        <v>150399546</v>
      </c>
      <c r="F139" s="138"/>
    </row>
    <row r="140" spans="1:6" s="3" customFormat="1" x14ac:dyDescent="0.25">
      <c r="A140" s="6" t="s">
        <v>164</v>
      </c>
      <c r="B140" s="2" t="s">
        <v>155</v>
      </c>
      <c r="C140" s="141">
        <v>19</v>
      </c>
      <c r="D140" s="2"/>
      <c r="E140" s="14">
        <f>SUM(E141:E145)</f>
        <v>2173409048</v>
      </c>
      <c r="F140" s="138" t="s">
        <v>439</v>
      </c>
    </row>
    <row r="141" spans="1:6" s="3" customFormat="1" x14ac:dyDescent="0.25">
      <c r="A141" s="225" t="s">
        <v>165</v>
      </c>
      <c r="B141" s="234" t="s">
        <v>37</v>
      </c>
      <c r="C141" s="215">
        <v>19</v>
      </c>
      <c r="D141" s="210">
        <v>91199</v>
      </c>
      <c r="E141" s="213">
        <f>1055513758-27656657-30000000+150000000</f>
        <v>1147857101</v>
      </c>
      <c r="F141" s="138"/>
    </row>
    <row r="142" spans="1:6" s="3" customFormat="1" x14ac:dyDescent="0.25">
      <c r="A142" s="209" t="s">
        <v>271</v>
      </c>
      <c r="B142" s="210" t="s">
        <v>74</v>
      </c>
      <c r="C142" s="215">
        <v>19</v>
      </c>
      <c r="D142" s="210">
        <v>91199</v>
      </c>
      <c r="E142" s="213">
        <v>270551947</v>
      </c>
      <c r="F142" s="138"/>
    </row>
    <row r="143" spans="1:6" s="3" customFormat="1" x14ac:dyDescent="0.25">
      <c r="A143" s="225" t="s">
        <v>272</v>
      </c>
      <c r="B143" s="210" t="s">
        <v>75</v>
      </c>
      <c r="C143" s="215">
        <v>19</v>
      </c>
      <c r="D143" s="210">
        <v>91199</v>
      </c>
      <c r="E143" s="213">
        <v>0</v>
      </c>
      <c r="F143" s="138"/>
    </row>
    <row r="144" spans="1:6" s="3" customFormat="1" x14ac:dyDescent="0.25">
      <c r="A144" s="209" t="s">
        <v>273</v>
      </c>
      <c r="B144" s="234" t="s">
        <v>38</v>
      </c>
      <c r="C144" s="215">
        <v>19</v>
      </c>
      <c r="D144" s="210">
        <v>91199</v>
      </c>
      <c r="E144" s="213">
        <f>705000000+50000000</f>
        <v>755000000</v>
      </c>
      <c r="F144" s="138"/>
    </row>
    <row r="145" spans="1:8" s="3" customFormat="1" ht="15.75" thickBot="1" x14ac:dyDescent="0.3">
      <c r="A145" s="17" t="s">
        <v>274</v>
      </c>
      <c r="B145" s="18" t="s">
        <v>39</v>
      </c>
      <c r="C145" s="144">
        <v>19</v>
      </c>
      <c r="D145" s="18">
        <v>91199</v>
      </c>
      <c r="E145" s="19">
        <v>0</v>
      </c>
      <c r="F145" s="138"/>
    </row>
    <row r="146" spans="1:8" s="3" customFormat="1" x14ac:dyDescent="0.25">
      <c r="A146" s="8"/>
      <c r="B146" s="8"/>
      <c r="C146" s="8"/>
      <c r="D146" s="8"/>
      <c r="F146" s="138"/>
      <c r="H146" s="5"/>
    </row>
    <row r="147" spans="1:8" s="3" customFormat="1" x14ac:dyDescent="0.25">
      <c r="A147" s="8"/>
      <c r="B147" s="8"/>
      <c r="C147" s="8"/>
      <c r="D147" s="8"/>
      <c r="F147" s="138"/>
      <c r="H147" s="5"/>
    </row>
    <row r="148" spans="1:8" s="3" customFormat="1" x14ac:dyDescent="0.25">
      <c r="A148" s="8"/>
      <c r="B148" s="8"/>
      <c r="C148" s="8"/>
      <c r="D148" s="8"/>
      <c r="F148" s="138"/>
      <c r="H148" s="5"/>
    </row>
    <row r="149" spans="1:8" s="3" customFormat="1" x14ac:dyDescent="0.25">
      <c r="A149" s="8"/>
      <c r="B149" s="8"/>
      <c r="C149" s="8"/>
      <c r="D149" s="8"/>
      <c r="F149" s="138"/>
      <c r="H149" s="5"/>
    </row>
    <row r="150" spans="1:8" s="3" customFormat="1" x14ac:dyDescent="0.25">
      <c r="A150" s="8"/>
      <c r="B150" s="8"/>
      <c r="C150" s="8"/>
      <c r="D150" s="8"/>
      <c r="F150" s="138"/>
      <c r="H150" s="5"/>
    </row>
    <row r="151" spans="1:8" s="3" customFormat="1" x14ac:dyDescent="0.25">
      <c r="A151" s="8"/>
      <c r="B151" s="8"/>
      <c r="C151" s="8"/>
      <c r="D151" s="8"/>
      <c r="F151" s="138"/>
      <c r="H151" s="5"/>
    </row>
    <row r="152" spans="1:8" s="3" customFormat="1" x14ac:dyDescent="0.25">
      <c r="A152" s="8"/>
      <c r="B152" s="8"/>
      <c r="C152" s="8"/>
      <c r="D152" s="8"/>
      <c r="F152" s="138"/>
      <c r="H152" s="5"/>
    </row>
    <row r="153" spans="1:8" s="3" customFormat="1" x14ac:dyDescent="0.25">
      <c r="A153" s="8"/>
      <c r="B153" s="8"/>
      <c r="C153" s="8"/>
      <c r="D153" s="8"/>
      <c r="F153" s="138"/>
      <c r="H153" s="5"/>
    </row>
    <row r="154" spans="1:8" s="3" customFormat="1" x14ac:dyDescent="0.25">
      <c r="A154" s="8"/>
      <c r="B154" s="8"/>
      <c r="C154" s="8"/>
      <c r="D154" s="8"/>
      <c r="F154" s="138"/>
      <c r="H154" s="5"/>
    </row>
    <row r="155" spans="1:8" s="3" customFormat="1" x14ac:dyDescent="0.25">
      <c r="A155" s="8"/>
      <c r="B155" s="8"/>
      <c r="C155" s="8"/>
      <c r="D155" s="8"/>
      <c r="F155" s="138"/>
      <c r="H155" s="5"/>
    </row>
    <row r="156" spans="1:8" s="3" customFormat="1" x14ac:dyDescent="0.25">
      <c r="A156" s="8"/>
      <c r="B156" s="8"/>
      <c r="C156" s="8"/>
      <c r="D156" s="8"/>
      <c r="F156" s="138"/>
      <c r="H156" s="5"/>
    </row>
    <row r="157" spans="1:8" s="3" customFormat="1" x14ac:dyDescent="0.25">
      <c r="A157" s="8"/>
      <c r="B157" s="8"/>
      <c r="C157" s="8"/>
      <c r="D157" s="8"/>
      <c r="F157" s="138"/>
      <c r="H157" s="5"/>
    </row>
    <row r="158" spans="1:8" s="3" customFormat="1" x14ac:dyDescent="0.25">
      <c r="A158" s="8"/>
      <c r="B158" s="8"/>
      <c r="C158" s="8"/>
      <c r="D158" s="8"/>
      <c r="F158" s="138"/>
      <c r="H158" s="5"/>
    </row>
    <row r="159" spans="1:8" s="3" customFormat="1" x14ac:dyDescent="0.25">
      <c r="A159" s="8"/>
      <c r="B159" s="8"/>
      <c r="C159" s="8"/>
      <c r="D159" s="8"/>
      <c r="F159" s="138"/>
      <c r="H159" s="5"/>
    </row>
    <row r="160" spans="1:8" s="3" customFormat="1" x14ac:dyDescent="0.25">
      <c r="A160" s="8"/>
      <c r="B160" s="8"/>
      <c r="C160" s="8"/>
      <c r="D160" s="8"/>
      <c r="F160" s="138"/>
      <c r="H160" s="5"/>
    </row>
    <row r="161" spans="1:8" s="3" customFormat="1" x14ac:dyDescent="0.25">
      <c r="A161" s="8"/>
      <c r="B161" s="8"/>
      <c r="C161" s="8"/>
      <c r="D161" s="8"/>
      <c r="F161" s="138"/>
      <c r="H161" s="5"/>
    </row>
    <row r="162" spans="1:8" s="3" customFormat="1" x14ac:dyDescent="0.25">
      <c r="A162" s="8"/>
      <c r="B162" s="8"/>
      <c r="C162" s="8"/>
      <c r="D162" s="8"/>
      <c r="F162" s="138"/>
      <c r="H162" s="5"/>
    </row>
    <row r="163" spans="1:8" s="3" customFormat="1" x14ac:dyDescent="0.25">
      <c r="A163" s="8"/>
      <c r="B163" s="8"/>
      <c r="C163" s="8"/>
      <c r="D163" s="8"/>
      <c r="F163" s="138"/>
      <c r="H163" s="5"/>
    </row>
    <row r="164" spans="1:8" s="3" customFormat="1" x14ac:dyDescent="0.25">
      <c r="A164" s="8"/>
      <c r="B164" s="8"/>
      <c r="C164" s="8"/>
      <c r="D164" s="8"/>
      <c r="F164" s="138"/>
      <c r="H164" s="5"/>
    </row>
    <row r="165" spans="1:8" s="3" customFormat="1" x14ac:dyDescent="0.25">
      <c r="A165" s="8"/>
      <c r="B165" s="8"/>
      <c r="C165" s="8"/>
      <c r="D165" s="8"/>
      <c r="F165" s="138"/>
      <c r="H165" s="5"/>
    </row>
    <row r="166" spans="1:8" s="3" customFormat="1" x14ac:dyDescent="0.25">
      <c r="A166" s="8"/>
      <c r="B166" s="8"/>
      <c r="C166" s="8"/>
      <c r="D166" s="8"/>
      <c r="F166" s="138"/>
      <c r="H166" s="5"/>
    </row>
    <row r="167" spans="1:8" s="3" customFormat="1" x14ac:dyDescent="0.25">
      <c r="A167" s="8"/>
      <c r="B167" s="8"/>
      <c r="C167" s="8"/>
      <c r="D167" s="8"/>
      <c r="F167" s="138"/>
      <c r="H167" s="5"/>
    </row>
    <row r="168" spans="1:8" s="3" customFormat="1" x14ac:dyDescent="0.25">
      <c r="A168" s="8"/>
      <c r="B168" s="8"/>
      <c r="C168" s="8"/>
      <c r="D168" s="8"/>
      <c r="F168" s="138"/>
      <c r="H168" s="5"/>
    </row>
    <row r="169" spans="1:8" s="3" customFormat="1" x14ac:dyDescent="0.25">
      <c r="A169" s="8"/>
      <c r="B169" s="8"/>
      <c r="C169" s="8"/>
      <c r="D169" s="8"/>
      <c r="F169" s="138"/>
      <c r="H169" s="5"/>
    </row>
    <row r="170" spans="1:8" s="3" customFormat="1" x14ac:dyDescent="0.25">
      <c r="A170" s="8"/>
      <c r="B170" s="8"/>
      <c r="C170" s="8"/>
      <c r="D170" s="8"/>
      <c r="F170" s="138"/>
      <c r="H170" s="5"/>
    </row>
    <row r="171" spans="1:8" s="3" customFormat="1" x14ac:dyDescent="0.25">
      <c r="A171" s="8"/>
      <c r="B171" s="8"/>
      <c r="C171" s="8"/>
      <c r="D171" s="8"/>
      <c r="F171" s="138"/>
      <c r="H171" s="5"/>
    </row>
    <row r="172" spans="1:8" s="3" customFormat="1" x14ac:dyDescent="0.25">
      <c r="A172" s="8"/>
      <c r="B172" s="8"/>
      <c r="C172" s="8"/>
      <c r="D172" s="8"/>
      <c r="F172" s="138"/>
      <c r="H172" s="5"/>
    </row>
    <row r="173" spans="1:8" s="3" customFormat="1" x14ac:dyDescent="0.25">
      <c r="A173" s="8"/>
      <c r="B173" s="8"/>
      <c r="C173" s="8"/>
      <c r="D173" s="8"/>
      <c r="F173" s="138"/>
      <c r="H173" s="5"/>
    </row>
    <row r="174" spans="1:8" s="3" customFormat="1" x14ac:dyDescent="0.25">
      <c r="A174" s="8"/>
      <c r="B174" s="8"/>
      <c r="C174" s="8"/>
      <c r="D174" s="8"/>
      <c r="F174" s="138"/>
      <c r="H174" s="5"/>
    </row>
    <row r="175" spans="1:8" s="3" customFormat="1" x14ac:dyDescent="0.25">
      <c r="A175" s="8"/>
      <c r="B175" s="8"/>
      <c r="C175" s="8"/>
      <c r="D175" s="8"/>
      <c r="F175" s="138"/>
      <c r="H175" s="5"/>
    </row>
    <row r="176" spans="1:8" s="3" customFormat="1" x14ac:dyDescent="0.25">
      <c r="A176" s="8"/>
      <c r="B176" s="8"/>
      <c r="C176" s="8"/>
      <c r="D176" s="8"/>
      <c r="F176" s="138"/>
      <c r="H176" s="5"/>
    </row>
    <row r="177" spans="1:8" s="3" customFormat="1" x14ac:dyDescent="0.25">
      <c r="A177" s="8"/>
      <c r="B177" s="8"/>
      <c r="C177" s="8"/>
      <c r="D177" s="8"/>
      <c r="F177" s="138"/>
      <c r="H177" s="5"/>
    </row>
    <row r="178" spans="1:8" s="3" customFormat="1" x14ac:dyDescent="0.25">
      <c r="A178" s="8"/>
      <c r="B178" s="8"/>
      <c r="C178" s="8"/>
      <c r="D178" s="8"/>
      <c r="F178" s="138"/>
      <c r="H178" s="5"/>
    </row>
    <row r="179" spans="1:8" s="3" customFormat="1" x14ac:dyDescent="0.25">
      <c r="A179" s="8"/>
      <c r="B179" s="8"/>
      <c r="C179" s="8"/>
      <c r="D179" s="8"/>
      <c r="F179" s="138"/>
      <c r="H179" s="5"/>
    </row>
    <row r="180" spans="1:8" s="3" customFormat="1" x14ac:dyDescent="0.25">
      <c r="A180" s="8"/>
      <c r="B180" s="8"/>
      <c r="C180" s="8"/>
      <c r="D180" s="8"/>
      <c r="F180" s="138"/>
      <c r="H180" s="5"/>
    </row>
    <row r="181" spans="1:8" s="3" customFormat="1" x14ac:dyDescent="0.25">
      <c r="A181" s="8"/>
      <c r="B181" s="8"/>
      <c r="C181" s="8"/>
      <c r="D181" s="8"/>
      <c r="F181" s="138"/>
      <c r="H181" s="5"/>
    </row>
    <row r="182" spans="1:8" s="3" customFormat="1" x14ac:dyDescent="0.25">
      <c r="A182" s="8"/>
      <c r="B182" s="8"/>
      <c r="C182" s="8"/>
      <c r="D182" s="8"/>
      <c r="F182" s="138"/>
      <c r="H182" s="5"/>
    </row>
    <row r="183" spans="1:8" s="3" customFormat="1" x14ac:dyDescent="0.25">
      <c r="A183" s="8"/>
      <c r="B183" s="8"/>
      <c r="C183" s="8"/>
      <c r="D183" s="8"/>
      <c r="F183" s="138"/>
      <c r="H183" s="5"/>
    </row>
    <row r="184" spans="1:8" s="3" customFormat="1" x14ac:dyDescent="0.25">
      <c r="A184" s="8"/>
      <c r="B184" s="8"/>
      <c r="C184" s="8"/>
      <c r="D184" s="8"/>
      <c r="F184" s="138"/>
      <c r="H184" s="5"/>
    </row>
    <row r="185" spans="1:8" s="3" customFormat="1" x14ac:dyDescent="0.25">
      <c r="A185" s="8"/>
      <c r="B185" s="8"/>
      <c r="C185" s="8"/>
      <c r="D185" s="8"/>
      <c r="F185" s="138"/>
      <c r="H185" s="5"/>
    </row>
    <row r="186" spans="1:8" s="3" customFormat="1" x14ac:dyDescent="0.25">
      <c r="A186" s="8"/>
      <c r="B186" s="8"/>
      <c r="C186" s="8"/>
      <c r="D186" s="8"/>
      <c r="F186" s="138"/>
      <c r="H186" s="5"/>
    </row>
    <row r="187" spans="1:8" s="3" customFormat="1" x14ac:dyDescent="0.25">
      <c r="A187" s="8"/>
      <c r="B187" s="8"/>
      <c r="C187" s="8"/>
      <c r="D187" s="8"/>
      <c r="F187" s="138"/>
      <c r="H187" s="5"/>
    </row>
    <row r="188" spans="1:8" s="3" customFormat="1" x14ac:dyDescent="0.25">
      <c r="A188" s="8"/>
      <c r="B188" s="8"/>
      <c r="C188" s="8"/>
      <c r="D188" s="8"/>
      <c r="F188" s="138"/>
      <c r="H188" s="5"/>
    </row>
    <row r="189" spans="1:8" s="3" customFormat="1" x14ac:dyDescent="0.25">
      <c r="A189" s="8"/>
      <c r="B189" s="8"/>
      <c r="C189" s="8"/>
      <c r="D189" s="8"/>
      <c r="F189" s="138"/>
      <c r="H189" s="5"/>
    </row>
    <row r="190" spans="1:8" s="3" customFormat="1" x14ac:dyDescent="0.25">
      <c r="A190" s="8"/>
      <c r="B190" s="8"/>
      <c r="C190" s="8"/>
      <c r="D190" s="8"/>
      <c r="F190" s="138"/>
      <c r="H190" s="5"/>
    </row>
    <row r="191" spans="1:8" s="3" customFormat="1" x14ac:dyDescent="0.25">
      <c r="A191" s="8"/>
      <c r="B191" s="8"/>
      <c r="C191" s="8"/>
      <c r="D191" s="8"/>
      <c r="F191" s="138"/>
      <c r="H191" s="5"/>
    </row>
    <row r="192" spans="1:8" s="3" customFormat="1" x14ac:dyDescent="0.25">
      <c r="A192" s="8"/>
      <c r="B192" s="8"/>
      <c r="C192" s="8"/>
      <c r="D192" s="8"/>
      <c r="F192" s="138"/>
      <c r="H192" s="5"/>
    </row>
    <row r="193" spans="1:8" s="3" customFormat="1" x14ac:dyDescent="0.25">
      <c r="A193" s="8"/>
      <c r="B193" s="8"/>
      <c r="C193" s="8"/>
      <c r="D193" s="8"/>
      <c r="F193" s="138"/>
      <c r="H193" s="5"/>
    </row>
    <row r="194" spans="1:8" s="3" customFormat="1" x14ac:dyDescent="0.25">
      <c r="A194" s="8"/>
      <c r="B194" s="8"/>
      <c r="C194" s="8"/>
      <c r="D194" s="8"/>
      <c r="F194" s="138"/>
      <c r="H194" s="5"/>
    </row>
    <row r="195" spans="1:8" s="3" customFormat="1" x14ac:dyDescent="0.25">
      <c r="A195" s="8"/>
      <c r="B195" s="8"/>
      <c r="C195" s="8"/>
      <c r="D195" s="8"/>
      <c r="F195" s="138"/>
      <c r="H195" s="5"/>
    </row>
    <row r="196" spans="1:8" s="3" customFormat="1" x14ac:dyDescent="0.25">
      <c r="A196" s="8"/>
      <c r="B196" s="8"/>
      <c r="C196" s="8"/>
      <c r="D196" s="8"/>
      <c r="F196" s="138"/>
      <c r="H196" s="5"/>
    </row>
    <row r="197" spans="1:8" s="3" customFormat="1" x14ac:dyDescent="0.25">
      <c r="A197" s="8"/>
      <c r="B197" s="8"/>
      <c r="C197" s="8"/>
      <c r="D197" s="8"/>
      <c r="F197" s="138"/>
      <c r="H197" s="5"/>
    </row>
    <row r="198" spans="1:8" s="3" customFormat="1" x14ac:dyDescent="0.25">
      <c r="A198" s="8"/>
      <c r="B198" s="8"/>
      <c r="C198" s="8"/>
      <c r="D198" s="8"/>
      <c r="F198" s="138"/>
      <c r="H198" s="5"/>
    </row>
    <row r="199" spans="1:8" s="3" customFormat="1" x14ac:dyDescent="0.25">
      <c r="A199" s="8"/>
      <c r="B199" s="8"/>
      <c r="C199" s="8"/>
      <c r="D199" s="8"/>
      <c r="F199" s="138"/>
      <c r="H199" s="5"/>
    </row>
    <row r="200" spans="1:8" s="3" customFormat="1" x14ac:dyDescent="0.25">
      <c r="A200" s="8"/>
      <c r="B200" s="8"/>
      <c r="C200" s="8"/>
      <c r="D200" s="8"/>
      <c r="F200" s="138"/>
      <c r="H200" s="5"/>
    </row>
    <row r="201" spans="1:8" s="3" customFormat="1" x14ac:dyDescent="0.25">
      <c r="A201" s="8"/>
      <c r="B201" s="8"/>
      <c r="C201" s="8"/>
      <c r="D201" s="8"/>
      <c r="F201" s="138"/>
      <c r="H201" s="5"/>
    </row>
    <row r="202" spans="1:8" s="3" customFormat="1" x14ac:dyDescent="0.25">
      <c r="A202" s="8"/>
      <c r="B202" s="8"/>
      <c r="C202" s="8"/>
      <c r="D202" s="8"/>
      <c r="F202" s="138"/>
      <c r="H202" s="5"/>
    </row>
    <row r="203" spans="1:8" s="3" customFormat="1" x14ac:dyDescent="0.25">
      <c r="A203" s="8"/>
      <c r="B203" s="8"/>
      <c r="C203" s="8"/>
      <c r="D203" s="8"/>
      <c r="F203" s="138"/>
      <c r="H203" s="5"/>
    </row>
    <row r="204" spans="1:8" s="3" customFormat="1" x14ac:dyDescent="0.25">
      <c r="A204" s="8"/>
      <c r="B204" s="8"/>
      <c r="C204" s="8"/>
      <c r="D204" s="8"/>
      <c r="F204" s="138"/>
      <c r="H204" s="5"/>
    </row>
    <row r="205" spans="1:8" s="3" customFormat="1" x14ac:dyDescent="0.25">
      <c r="A205" s="8"/>
      <c r="B205" s="8"/>
      <c r="C205" s="8"/>
      <c r="D205" s="8"/>
      <c r="F205" s="138"/>
      <c r="H205" s="5"/>
    </row>
    <row r="206" spans="1:8" s="3" customFormat="1" x14ac:dyDescent="0.25">
      <c r="A206" s="8"/>
      <c r="B206" s="8"/>
      <c r="C206" s="8"/>
      <c r="D206" s="8"/>
      <c r="F206" s="138"/>
      <c r="H206" s="5"/>
    </row>
    <row r="207" spans="1:8" s="3" customFormat="1" x14ac:dyDescent="0.25">
      <c r="A207" s="8"/>
      <c r="B207" s="8"/>
      <c r="C207" s="8"/>
      <c r="D207" s="8"/>
      <c r="F207" s="138"/>
      <c r="H207" s="5"/>
    </row>
    <row r="208" spans="1:8" x14ac:dyDescent="0.25">
      <c r="A208" s="7"/>
    </row>
    <row r="209" spans="1:1" x14ac:dyDescent="0.25">
      <c r="A209" s="7"/>
    </row>
    <row r="210" spans="1:1" x14ac:dyDescent="0.25">
      <c r="A210" s="7"/>
    </row>
    <row r="211" spans="1:1" x14ac:dyDescent="0.25">
      <c r="A211" s="7"/>
    </row>
  </sheetData>
  <mergeCells count="3">
    <mergeCell ref="A1:E1"/>
    <mergeCell ref="A2:E2"/>
    <mergeCell ref="A3:E3"/>
  </mergeCells>
  <phoneticPr fontId="2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
  <sheetViews>
    <sheetView workbookViewId="0">
      <selection activeCell="A2" sqref="A2:E10"/>
    </sheetView>
  </sheetViews>
  <sheetFormatPr baseColWidth="10" defaultRowHeight="15" x14ac:dyDescent="0.25"/>
  <cols>
    <col min="2" max="2" width="24.85546875" customWidth="1"/>
    <col min="4" max="4" width="27" customWidth="1"/>
    <col min="5" max="5" width="47.140625" customWidth="1"/>
  </cols>
  <sheetData>
    <row r="2" spans="1:13" x14ac:dyDescent="0.25">
      <c r="A2" s="195" t="s">
        <v>2</v>
      </c>
      <c r="B2" s="195" t="s">
        <v>22</v>
      </c>
      <c r="C2" s="195" t="s">
        <v>440</v>
      </c>
      <c r="D2" s="195" t="s">
        <v>441</v>
      </c>
      <c r="E2" s="172" t="s">
        <v>504</v>
      </c>
    </row>
    <row r="3" spans="1:13" ht="140.25" hidden="1" x14ac:dyDescent="0.25">
      <c r="A3" s="168" t="s">
        <v>524</v>
      </c>
      <c r="B3" s="170" t="s">
        <v>525</v>
      </c>
      <c r="C3" s="168">
        <v>19</v>
      </c>
      <c r="D3" s="170" t="s">
        <v>503</v>
      </c>
      <c r="E3" s="196" t="s">
        <v>502</v>
      </c>
      <c r="M3" t="s">
        <v>523</v>
      </c>
    </row>
    <row r="4" spans="1:13" ht="140.25" hidden="1" x14ac:dyDescent="0.25">
      <c r="A4" s="168" t="s">
        <v>253</v>
      </c>
      <c r="B4" s="170" t="s">
        <v>526</v>
      </c>
      <c r="C4" s="168">
        <v>19</v>
      </c>
      <c r="D4" s="170" t="s">
        <v>503</v>
      </c>
      <c r="E4" s="196" t="s">
        <v>527</v>
      </c>
    </row>
    <row r="5" spans="1:13" ht="63.75" hidden="1" x14ac:dyDescent="0.25">
      <c r="A5" s="168" t="s">
        <v>528</v>
      </c>
      <c r="B5" s="170" t="s">
        <v>529</v>
      </c>
      <c r="C5" s="168">
        <v>19</v>
      </c>
      <c r="D5" s="170" t="s">
        <v>503</v>
      </c>
      <c r="E5" s="196" t="s">
        <v>530</v>
      </c>
    </row>
    <row r="6" spans="1:13" ht="76.5" hidden="1" x14ac:dyDescent="0.25">
      <c r="A6" s="168" t="s">
        <v>531</v>
      </c>
      <c r="B6" s="170" t="s">
        <v>515</v>
      </c>
      <c r="C6" s="168">
        <v>19</v>
      </c>
      <c r="D6" s="170" t="s">
        <v>503</v>
      </c>
      <c r="E6" s="196" t="s">
        <v>516</v>
      </c>
    </row>
    <row r="7" spans="1:13" ht="63.75" hidden="1" x14ac:dyDescent="0.25">
      <c r="A7" s="168" t="s">
        <v>259</v>
      </c>
      <c r="B7" s="170" t="s">
        <v>517</v>
      </c>
      <c r="C7" s="168">
        <v>19</v>
      </c>
      <c r="D7" s="170" t="s">
        <v>503</v>
      </c>
      <c r="E7" s="196" t="s">
        <v>518</v>
      </c>
    </row>
    <row r="8" spans="1:13" ht="204" hidden="1" x14ac:dyDescent="0.25">
      <c r="A8" s="168" t="s">
        <v>532</v>
      </c>
      <c r="B8" s="170" t="s">
        <v>519</v>
      </c>
      <c r="C8" s="168">
        <v>19</v>
      </c>
      <c r="D8" s="170" t="s">
        <v>503</v>
      </c>
      <c r="E8" s="196" t="s">
        <v>521</v>
      </c>
    </row>
    <row r="9" spans="1:13" ht="140.25" x14ac:dyDescent="0.25">
      <c r="A9" s="167" t="s">
        <v>182</v>
      </c>
      <c r="B9" s="197" t="s">
        <v>525</v>
      </c>
      <c r="C9" s="167">
        <v>19</v>
      </c>
      <c r="D9" s="170" t="s">
        <v>503</v>
      </c>
      <c r="E9" s="196" t="s">
        <v>502</v>
      </c>
    </row>
    <row r="10" spans="1:13" ht="127.5" x14ac:dyDescent="0.25">
      <c r="A10" s="167" t="s">
        <v>162</v>
      </c>
      <c r="B10" s="198" t="s">
        <v>533</v>
      </c>
      <c r="C10" s="167">
        <v>19</v>
      </c>
      <c r="D10" s="170" t="s">
        <v>503</v>
      </c>
      <c r="E10" s="196" t="s">
        <v>534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J79"/>
  <sheetViews>
    <sheetView topLeftCell="A67" workbookViewId="0">
      <selection activeCell="J52" activeCellId="2" sqref="J67:J73 J60 J52:J57"/>
    </sheetView>
  </sheetViews>
  <sheetFormatPr baseColWidth="10" defaultRowHeight="21" x14ac:dyDescent="0.35"/>
  <cols>
    <col min="1" max="3" width="11.42578125" style="41"/>
    <col min="4" max="4" width="10.5703125" style="41" customWidth="1"/>
    <col min="5" max="5" width="28.7109375" style="41" customWidth="1"/>
    <col min="6" max="6" width="8.7109375" style="41" customWidth="1"/>
    <col min="7" max="7" width="13.85546875" style="41" customWidth="1"/>
    <col min="8" max="9" width="8.140625" style="41" customWidth="1"/>
    <col min="10" max="10" width="12.140625" style="41" customWidth="1"/>
    <col min="11" max="16384" width="11.42578125" style="41"/>
  </cols>
  <sheetData>
    <row r="5" spans="3:7" x14ac:dyDescent="0.35">
      <c r="D5" s="242" t="s">
        <v>319</v>
      </c>
      <c r="E5" s="242"/>
    </row>
    <row r="6" spans="3:7" x14ac:dyDescent="0.35">
      <c r="D6" s="41" t="s">
        <v>314</v>
      </c>
      <c r="E6" s="43">
        <v>83533182</v>
      </c>
    </row>
    <row r="7" spans="3:7" x14ac:dyDescent="0.35">
      <c r="E7" s="43"/>
    </row>
    <row r="8" spans="3:7" x14ac:dyDescent="0.35">
      <c r="D8" s="41" t="s">
        <v>315</v>
      </c>
      <c r="E8" s="43">
        <f>+E6/2</f>
        <v>41766591</v>
      </c>
      <c r="G8" s="42"/>
    </row>
    <row r="9" spans="3:7" x14ac:dyDescent="0.35">
      <c r="C9" s="41" t="s">
        <v>316</v>
      </c>
      <c r="D9" s="41" t="s">
        <v>318</v>
      </c>
      <c r="E9" s="43">
        <f>+E8*2.5%</f>
        <v>1044164.775</v>
      </c>
      <c r="G9" s="51"/>
    </row>
    <row r="10" spans="3:7" x14ac:dyDescent="0.35">
      <c r="E10" s="43"/>
    </row>
    <row r="11" spans="3:7" ht="21.75" thickBot="1" x14ac:dyDescent="0.4">
      <c r="D11" s="44" t="s">
        <v>317</v>
      </c>
      <c r="E11" s="45">
        <f>+E8-E9</f>
        <v>40722426.225000001</v>
      </c>
    </row>
    <row r="12" spans="3:7" ht="22.5" thickTop="1" thickBot="1" x14ac:dyDescent="0.4">
      <c r="E12" s="43"/>
    </row>
    <row r="13" spans="3:7" ht="21.75" thickBot="1" x14ac:dyDescent="0.4">
      <c r="D13" s="46" t="s">
        <v>320</v>
      </c>
      <c r="E13" s="47">
        <f>+E6-E8</f>
        <v>41766591</v>
      </c>
    </row>
    <row r="14" spans="3:7" x14ac:dyDescent="0.35">
      <c r="E14" s="43"/>
    </row>
    <row r="15" spans="3:7" ht="21.75" thickBot="1" x14ac:dyDescent="0.4">
      <c r="D15" s="41" t="s">
        <v>321</v>
      </c>
      <c r="E15" s="43">
        <v>10000000</v>
      </c>
      <c r="G15" s="51"/>
    </row>
    <row r="16" spans="3:7" ht="21.75" thickBot="1" x14ac:dyDescent="0.4">
      <c r="D16" s="49" t="s">
        <v>322</v>
      </c>
      <c r="E16" s="50">
        <f>+E13-E15</f>
        <v>31766591</v>
      </c>
    </row>
    <row r="17" spans="3:5" ht="21.75" thickBot="1" x14ac:dyDescent="0.4">
      <c r="C17" s="41" t="s">
        <v>316</v>
      </c>
      <c r="D17" s="41" t="s">
        <v>323</v>
      </c>
      <c r="E17" s="43">
        <f>+E13*2.5%</f>
        <v>1044164.775</v>
      </c>
    </row>
    <row r="18" spans="3:5" ht="21.75" thickBot="1" x14ac:dyDescent="0.4">
      <c r="D18" s="46" t="s">
        <v>324</v>
      </c>
      <c r="E18" s="47">
        <f>+E16-E17</f>
        <v>30722426.225000001</v>
      </c>
    </row>
    <row r="22" spans="3:5" x14ac:dyDescent="0.35">
      <c r="D22" s="70" t="s">
        <v>329</v>
      </c>
      <c r="E22" s="77">
        <v>83533182</v>
      </c>
    </row>
    <row r="23" spans="3:5" x14ac:dyDescent="0.35">
      <c r="D23" s="41" t="s">
        <v>330</v>
      </c>
      <c r="E23" s="43">
        <f>+E22/2</f>
        <v>41766591</v>
      </c>
    </row>
    <row r="24" spans="3:5" x14ac:dyDescent="0.35">
      <c r="D24" s="41" t="s">
        <v>331</v>
      </c>
      <c r="E24" s="43">
        <f>+E23*2.5%</f>
        <v>1044164.775</v>
      </c>
    </row>
    <row r="25" spans="3:5" x14ac:dyDescent="0.35">
      <c r="D25" s="72" t="s">
        <v>332</v>
      </c>
      <c r="E25" s="73">
        <f>+E23-E24</f>
        <v>40722426.225000001</v>
      </c>
    </row>
    <row r="26" spans="3:5" x14ac:dyDescent="0.35">
      <c r="D26" s="41" t="s">
        <v>333</v>
      </c>
      <c r="E26" s="43">
        <v>20000000</v>
      </c>
    </row>
    <row r="27" spans="3:5" x14ac:dyDescent="0.35">
      <c r="D27" s="41" t="s">
        <v>333</v>
      </c>
      <c r="E27" s="43">
        <v>10000000</v>
      </c>
    </row>
    <row r="28" spans="3:5" x14ac:dyDescent="0.35">
      <c r="D28" s="75" t="s">
        <v>334</v>
      </c>
      <c r="E28" s="76">
        <f>+E26+E27</f>
        <v>30000000</v>
      </c>
    </row>
    <row r="29" spans="3:5" x14ac:dyDescent="0.35">
      <c r="D29" s="70" t="s">
        <v>328</v>
      </c>
      <c r="E29" s="71">
        <f>+E25-E28</f>
        <v>10722426.225000001</v>
      </c>
    </row>
    <row r="31" spans="3:5" ht="21.75" thickBot="1" x14ac:dyDescent="0.4"/>
    <row r="32" spans="3:5" ht="21.75" thickBot="1" x14ac:dyDescent="0.4">
      <c r="D32" s="78" t="s">
        <v>335</v>
      </c>
      <c r="E32" s="79">
        <f>+E18</f>
        <v>30722426.225000001</v>
      </c>
    </row>
    <row r="33" spans="4:10" x14ac:dyDescent="0.35">
      <c r="E33" s="48"/>
    </row>
    <row r="34" spans="4:10" x14ac:dyDescent="0.35">
      <c r="D34" s="41" t="s">
        <v>336</v>
      </c>
      <c r="E34" s="42">
        <v>12000000</v>
      </c>
    </row>
    <row r="35" spans="4:10" x14ac:dyDescent="0.35">
      <c r="D35" s="41" t="s">
        <v>337</v>
      </c>
      <c r="E35" s="42">
        <v>1000000</v>
      </c>
    </row>
    <row r="36" spans="4:10" x14ac:dyDescent="0.35">
      <c r="D36" s="41" t="s">
        <v>338</v>
      </c>
      <c r="E36" s="42">
        <v>1000000</v>
      </c>
      <c r="F36" s="41">
        <v>400</v>
      </c>
    </row>
    <row r="37" spans="4:10" x14ac:dyDescent="0.35">
      <c r="D37" s="74" t="s">
        <v>339</v>
      </c>
      <c r="E37" s="81">
        <f>+E34+E35+E36</f>
        <v>14000000</v>
      </c>
    </row>
    <row r="38" spans="4:10" x14ac:dyDescent="0.35">
      <c r="E38" s="42"/>
    </row>
    <row r="39" spans="4:10" x14ac:dyDescent="0.35">
      <c r="D39" s="41" t="s">
        <v>340</v>
      </c>
      <c r="E39" s="43">
        <v>1700000</v>
      </c>
    </row>
    <row r="40" spans="4:10" x14ac:dyDescent="0.35">
      <c r="D40" s="41" t="s">
        <v>341</v>
      </c>
      <c r="E40" s="43">
        <v>1700000</v>
      </c>
    </row>
    <row r="41" spans="4:10" x14ac:dyDescent="0.35">
      <c r="D41" s="41" t="s">
        <v>342</v>
      </c>
      <c r="E41" s="43">
        <v>1300000</v>
      </c>
    </row>
    <row r="42" spans="4:10" x14ac:dyDescent="0.35">
      <c r="D42" s="41" t="s">
        <v>343</v>
      </c>
      <c r="E42" s="43">
        <v>1300000</v>
      </c>
    </row>
    <row r="43" spans="4:10" x14ac:dyDescent="0.35">
      <c r="D43" s="74" t="s">
        <v>339</v>
      </c>
      <c r="E43" s="80">
        <f>SUM(E39:E42)</f>
        <v>6000000</v>
      </c>
    </row>
    <row r="46" spans="4:10" ht="21.75" thickBot="1" x14ac:dyDescent="0.4"/>
    <row r="47" spans="4:10" ht="23.25" thickBot="1" x14ac:dyDescent="0.4">
      <c r="D47" s="243" t="s">
        <v>345</v>
      </c>
      <c r="E47" s="244"/>
      <c r="F47" s="244"/>
      <c r="G47" s="244"/>
      <c r="H47" s="244"/>
      <c r="I47" s="244"/>
      <c r="J47" s="245"/>
    </row>
    <row r="48" spans="4:10" ht="24" x14ac:dyDescent="0.35">
      <c r="D48" s="104" t="s">
        <v>325</v>
      </c>
      <c r="E48" s="104" t="s">
        <v>276</v>
      </c>
      <c r="F48" s="105" t="s">
        <v>346</v>
      </c>
      <c r="G48" s="105" t="s">
        <v>277</v>
      </c>
      <c r="H48" s="104" t="s">
        <v>347</v>
      </c>
      <c r="I48" s="83" t="s">
        <v>362</v>
      </c>
      <c r="J48" s="84" t="s">
        <v>348</v>
      </c>
    </row>
    <row r="49" spans="4:10" x14ac:dyDescent="0.35">
      <c r="D49" s="96"/>
      <c r="E49" s="96" t="s">
        <v>349</v>
      </c>
      <c r="F49" s="96"/>
      <c r="G49" s="96"/>
      <c r="H49" s="96"/>
      <c r="I49" s="96"/>
      <c r="J49" s="96"/>
    </row>
    <row r="50" spans="4:10" x14ac:dyDescent="0.35">
      <c r="D50" s="97">
        <v>85</v>
      </c>
      <c r="E50" s="98" t="s">
        <v>290</v>
      </c>
      <c r="F50" s="97">
        <v>1</v>
      </c>
      <c r="G50" s="99">
        <v>5712469</v>
      </c>
      <c r="H50" s="97">
        <v>12</v>
      </c>
      <c r="I50" s="97" t="s">
        <v>363</v>
      </c>
      <c r="J50" s="100">
        <v>69478236</v>
      </c>
    </row>
    <row r="51" spans="4:10" x14ac:dyDescent="0.35">
      <c r="D51" s="96"/>
      <c r="E51" s="96" t="s">
        <v>350</v>
      </c>
      <c r="F51" s="96"/>
      <c r="G51" s="101"/>
      <c r="H51" s="101"/>
      <c r="I51" s="101"/>
      <c r="J51" s="101"/>
    </row>
    <row r="52" spans="4:10" x14ac:dyDescent="0.35">
      <c r="D52" s="97">
        <v>217</v>
      </c>
      <c r="E52" s="98" t="s">
        <v>302</v>
      </c>
      <c r="F52" s="97">
        <v>1</v>
      </c>
      <c r="G52" s="99">
        <v>3086209</v>
      </c>
      <c r="H52" s="97">
        <v>12</v>
      </c>
      <c r="I52" s="97" t="s">
        <v>364</v>
      </c>
      <c r="J52" s="100">
        <v>40795464</v>
      </c>
    </row>
    <row r="53" spans="4:10" x14ac:dyDescent="0.35">
      <c r="D53" s="97">
        <v>217</v>
      </c>
      <c r="E53" s="98" t="s">
        <v>302</v>
      </c>
      <c r="F53" s="97">
        <v>1</v>
      </c>
      <c r="G53" s="99">
        <v>3086209</v>
      </c>
      <c r="H53" s="97">
        <v>12</v>
      </c>
      <c r="I53" s="97" t="s">
        <v>364</v>
      </c>
      <c r="J53" s="100">
        <v>40795464</v>
      </c>
    </row>
    <row r="54" spans="4:10" x14ac:dyDescent="0.35">
      <c r="D54" s="97">
        <v>217</v>
      </c>
      <c r="E54" s="98" t="s">
        <v>351</v>
      </c>
      <c r="F54" s="97">
        <v>1</v>
      </c>
      <c r="G54" s="99">
        <v>3022699</v>
      </c>
      <c r="H54" s="97">
        <v>12</v>
      </c>
      <c r="I54" s="97" t="s">
        <v>364</v>
      </c>
      <c r="J54" s="100">
        <v>36272388</v>
      </c>
    </row>
    <row r="55" spans="4:10" x14ac:dyDescent="0.35">
      <c r="D55" s="97">
        <v>217</v>
      </c>
      <c r="E55" s="98" t="s">
        <v>304</v>
      </c>
      <c r="F55" s="97">
        <v>1</v>
      </c>
      <c r="G55" s="99">
        <v>2688601</v>
      </c>
      <c r="H55" s="97">
        <v>12</v>
      </c>
      <c r="I55" s="97" t="s">
        <v>364</v>
      </c>
      <c r="J55" s="100">
        <v>32263212</v>
      </c>
    </row>
    <row r="56" spans="4:10" x14ac:dyDescent="0.35">
      <c r="D56" s="97">
        <v>217</v>
      </c>
      <c r="E56" s="98" t="s">
        <v>352</v>
      </c>
      <c r="F56" s="97">
        <v>1</v>
      </c>
      <c r="G56" s="99">
        <v>2683790</v>
      </c>
      <c r="H56" s="97">
        <v>12</v>
      </c>
      <c r="I56" s="97" t="s">
        <v>364</v>
      </c>
      <c r="J56" s="100">
        <v>32205480</v>
      </c>
    </row>
    <row r="57" spans="4:10" x14ac:dyDescent="0.35">
      <c r="D57" s="97">
        <v>243</v>
      </c>
      <c r="E57" s="98" t="s">
        <v>291</v>
      </c>
      <c r="F57" s="97">
        <v>1</v>
      </c>
      <c r="G57" s="99">
        <v>3423308</v>
      </c>
      <c r="H57" s="97">
        <v>12</v>
      </c>
      <c r="I57" s="97" t="s">
        <v>364</v>
      </c>
      <c r="J57" s="100">
        <v>41636172</v>
      </c>
    </row>
    <row r="58" spans="4:10" x14ac:dyDescent="0.35">
      <c r="D58" s="97">
        <v>219</v>
      </c>
      <c r="E58" s="98" t="s">
        <v>353</v>
      </c>
      <c r="F58" s="97">
        <v>1</v>
      </c>
      <c r="G58" s="99">
        <v>3399622</v>
      </c>
      <c r="H58" s="97">
        <v>12</v>
      </c>
      <c r="I58" s="97" t="s">
        <v>363</v>
      </c>
      <c r="J58" s="100">
        <v>40795464</v>
      </c>
    </row>
    <row r="59" spans="4:10" x14ac:dyDescent="0.35">
      <c r="D59" s="97">
        <v>219</v>
      </c>
      <c r="E59" s="98" t="s">
        <v>354</v>
      </c>
      <c r="F59" s="97">
        <v>1</v>
      </c>
      <c r="G59" s="99">
        <v>2571653</v>
      </c>
      <c r="H59" s="97">
        <v>12</v>
      </c>
      <c r="I59" s="97" t="s">
        <v>363</v>
      </c>
      <c r="J59" s="100">
        <v>31277880</v>
      </c>
    </row>
    <row r="60" spans="4:10" x14ac:dyDescent="0.35">
      <c r="D60" s="97">
        <v>237</v>
      </c>
      <c r="E60" s="98" t="s">
        <v>355</v>
      </c>
      <c r="F60" s="97">
        <v>1</v>
      </c>
      <c r="G60" s="99">
        <v>2931810</v>
      </c>
      <c r="H60" s="97">
        <v>12</v>
      </c>
      <c r="I60" s="97" t="s">
        <v>364</v>
      </c>
      <c r="J60" s="100">
        <v>35658300</v>
      </c>
    </row>
    <row r="61" spans="4:10" x14ac:dyDescent="0.35">
      <c r="D61" s="96"/>
      <c r="E61" s="96" t="s">
        <v>356</v>
      </c>
      <c r="F61" s="96"/>
      <c r="G61" s="101"/>
      <c r="H61" s="101"/>
      <c r="I61" s="101"/>
      <c r="J61" s="101"/>
    </row>
    <row r="62" spans="4:10" x14ac:dyDescent="0.35">
      <c r="D62" s="97">
        <v>367</v>
      </c>
      <c r="E62" s="98" t="s">
        <v>357</v>
      </c>
      <c r="F62" s="97">
        <v>1</v>
      </c>
      <c r="G62" s="100">
        <v>1961795</v>
      </c>
      <c r="H62" s="97">
        <v>12</v>
      </c>
      <c r="I62" s="97" t="s">
        <v>363</v>
      </c>
      <c r="J62" s="100">
        <v>23860452</v>
      </c>
    </row>
    <row r="63" spans="4:10" x14ac:dyDescent="0.35">
      <c r="D63" s="97">
        <v>367</v>
      </c>
      <c r="E63" s="98" t="s">
        <v>357</v>
      </c>
      <c r="F63" s="97">
        <v>1</v>
      </c>
      <c r="G63" s="100">
        <v>1961795</v>
      </c>
      <c r="H63" s="97">
        <v>12</v>
      </c>
      <c r="I63" s="97" t="s">
        <v>363</v>
      </c>
      <c r="J63" s="100">
        <v>23860452</v>
      </c>
    </row>
    <row r="64" spans="4:10" x14ac:dyDescent="0.35">
      <c r="D64" s="97">
        <v>367</v>
      </c>
      <c r="E64" s="98" t="s">
        <v>357</v>
      </c>
      <c r="F64" s="97">
        <v>1</v>
      </c>
      <c r="G64" s="100">
        <v>1961795</v>
      </c>
      <c r="H64" s="97">
        <v>12</v>
      </c>
      <c r="I64" s="97" t="s">
        <v>363</v>
      </c>
      <c r="J64" s="100">
        <v>23860452</v>
      </c>
    </row>
    <row r="65" spans="4:10" x14ac:dyDescent="0.35">
      <c r="D65" s="96"/>
      <c r="E65" s="96" t="s">
        <v>358</v>
      </c>
      <c r="F65" s="96"/>
      <c r="G65" s="101"/>
      <c r="H65" s="101"/>
      <c r="I65" s="101"/>
      <c r="J65" s="101"/>
    </row>
    <row r="66" spans="4:10" x14ac:dyDescent="0.35">
      <c r="D66" s="97">
        <v>407</v>
      </c>
      <c r="E66" s="98" t="s">
        <v>294</v>
      </c>
      <c r="F66" s="97">
        <v>1</v>
      </c>
      <c r="G66" s="100">
        <v>1712302</v>
      </c>
      <c r="H66" s="97">
        <v>12</v>
      </c>
      <c r="I66" s="97" t="s">
        <v>363</v>
      </c>
      <c r="J66" s="100">
        <v>20825976</v>
      </c>
    </row>
    <row r="67" spans="4:10" x14ac:dyDescent="0.35">
      <c r="D67" s="97">
        <v>412</v>
      </c>
      <c r="E67" s="98" t="s">
        <v>359</v>
      </c>
      <c r="F67" s="97">
        <v>1</v>
      </c>
      <c r="G67" s="100">
        <v>1963834</v>
      </c>
      <c r="H67" s="97">
        <v>12</v>
      </c>
      <c r="I67" s="97" t="s">
        <v>364</v>
      </c>
      <c r="J67" s="100">
        <v>23885244</v>
      </c>
    </row>
    <row r="68" spans="4:10" x14ac:dyDescent="0.35">
      <c r="D68" s="97">
        <v>412</v>
      </c>
      <c r="E68" s="98" t="s">
        <v>359</v>
      </c>
      <c r="F68" s="97">
        <v>1</v>
      </c>
      <c r="G68" s="100">
        <v>1963834</v>
      </c>
      <c r="H68" s="97">
        <v>12</v>
      </c>
      <c r="I68" s="97" t="s">
        <v>364</v>
      </c>
      <c r="J68" s="100">
        <v>23885244</v>
      </c>
    </row>
    <row r="69" spans="4:10" x14ac:dyDescent="0.35">
      <c r="D69" s="97">
        <v>412</v>
      </c>
      <c r="E69" s="98" t="s">
        <v>359</v>
      </c>
      <c r="F69" s="97">
        <v>1</v>
      </c>
      <c r="G69" s="100">
        <v>1963834</v>
      </c>
      <c r="H69" s="97">
        <v>12</v>
      </c>
      <c r="I69" s="97" t="s">
        <v>364</v>
      </c>
      <c r="J69" s="100">
        <v>23885244</v>
      </c>
    </row>
    <row r="70" spans="4:10" x14ac:dyDescent="0.35">
      <c r="D70" s="97">
        <v>412</v>
      </c>
      <c r="E70" s="98" t="s">
        <v>359</v>
      </c>
      <c r="F70" s="97">
        <v>1</v>
      </c>
      <c r="G70" s="100">
        <v>1963834</v>
      </c>
      <c r="H70" s="97">
        <v>12</v>
      </c>
      <c r="I70" s="97" t="s">
        <v>364</v>
      </c>
      <c r="J70" s="100">
        <v>23885244</v>
      </c>
    </row>
    <row r="71" spans="4:10" x14ac:dyDescent="0.35">
      <c r="D71" s="97">
        <v>412</v>
      </c>
      <c r="E71" s="98" t="s">
        <v>359</v>
      </c>
      <c r="F71" s="97">
        <v>1</v>
      </c>
      <c r="G71" s="100">
        <v>1963834</v>
      </c>
      <c r="H71" s="97">
        <v>12</v>
      </c>
      <c r="I71" s="97" t="s">
        <v>364</v>
      </c>
      <c r="J71" s="100">
        <v>23885244</v>
      </c>
    </row>
    <row r="72" spans="4:10" x14ac:dyDescent="0.35">
      <c r="D72" s="97">
        <v>412</v>
      </c>
      <c r="E72" s="98" t="s">
        <v>360</v>
      </c>
      <c r="F72" s="97">
        <v>1</v>
      </c>
      <c r="G72" s="100">
        <v>1604025</v>
      </c>
      <c r="H72" s="97">
        <v>12</v>
      </c>
      <c r="I72" s="97" t="s">
        <v>364</v>
      </c>
      <c r="J72" s="100">
        <v>19509048</v>
      </c>
    </row>
    <row r="73" spans="4:10" x14ac:dyDescent="0.35">
      <c r="D73" s="97">
        <v>412</v>
      </c>
      <c r="E73" s="98" t="s">
        <v>360</v>
      </c>
      <c r="F73" s="97">
        <v>1</v>
      </c>
      <c r="G73" s="100">
        <v>1604025</v>
      </c>
      <c r="H73" s="97">
        <v>12</v>
      </c>
      <c r="I73" s="97" t="s">
        <v>364</v>
      </c>
      <c r="J73" s="100">
        <v>19509048</v>
      </c>
    </row>
    <row r="74" spans="4:10" x14ac:dyDescent="0.35">
      <c r="D74" s="97">
        <v>477</v>
      </c>
      <c r="E74" s="98" t="s">
        <v>297</v>
      </c>
      <c r="F74" s="97">
        <v>1</v>
      </c>
      <c r="G74" s="100">
        <v>1464697</v>
      </c>
      <c r="H74" s="97">
        <v>12</v>
      </c>
      <c r="I74" s="97" t="s">
        <v>363</v>
      </c>
      <c r="J74" s="100">
        <v>17814468</v>
      </c>
    </row>
    <row r="75" spans="4:10" x14ac:dyDescent="0.35">
      <c r="D75" s="97">
        <v>477</v>
      </c>
      <c r="E75" s="98" t="s">
        <v>297</v>
      </c>
      <c r="F75" s="97">
        <v>1</v>
      </c>
      <c r="G75" s="100">
        <v>1464697</v>
      </c>
      <c r="H75" s="97">
        <v>12</v>
      </c>
      <c r="I75" s="97" t="s">
        <v>363</v>
      </c>
      <c r="J75" s="100">
        <v>17814468</v>
      </c>
    </row>
    <row r="76" spans="4:10" x14ac:dyDescent="0.35">
      <c r="D76" s="97">
        <v>480</v>
      </c>
      <c r="E76" s="98" t="s">
        <v>306</v>
      </c>
      <c r="F76" s="97">
        <v>1</v>
      </c>
      <c r="G76" s="100">
        <v>1689934</v>
      </c>
      <c r="H76" s="97">
        <v>12</v>
      </c>
      <c r="I76" s="97" t="s">
        <v>363</v>
      </c>
      <c r="J76" s="100">
        <v>19763388</v>
      </c>
    </row>
    <row r="77" spans="4:10" x14ac:dyDescent="0.35">
      <c r="D77" s="97">
        <v>487</v>
      </c>
      <c r="E77" s="98" t="s">
        <v>307</v>
      </c>
      <c r="F77" s="97">
        <v>1</v>
      </c>
      <c r="G77" s="100">
        <v>1464697</v>
      </c>
      <c r="H77" s="97">
        <v>12</v>
      </c>
      <c r="I77" s="97" t="s">
        <v>363</v>
      </c>
      <c r="J77" s="100">
        <v>17814468</v>
      </c>
    </row>
    <row r="78" spans="4:10" x14ac:dyDescent="0.35">
      <c r="D78" s="97">
        <v>440</v>
      </c>
      <c r="E78" s="98" t="s">
        <v>298</v>
      </c>
      <c r="F78" s="97">
        <v>1</v>
      </c>
      <c r="G78" s="100">
        <v>1679506</v>
      </c>
      <c r="H78" s="97">
        <v>12</v>
      </c>
      <c r="I78" s="97" t="s">
        <v>363</v>
      </c>
      <c r="J78" s="100">
        <v>20427084</v>
      </c>
    </row>
    <row r="79" spans="4:10" x14ac:dyDescent="0.35">
      <c r="D79" s="246" t="s">
        <v>308</v>
      </c>
      <c r="E79" s="246"/>
      <c r="F79" s="102">
        <v>26</v>
      </c>
      <c r="G79" s="103">
        <f>SUM(G50:G78)</f>
        <v>60994808</v>
      </c>
      <c r="H79" s="103">
        <f t="shared" ref="H79:J79" si="0">SUM(H50:H78)</f>
        <v>312</v>
      </c>
      <c r="I79" s="103"/>
      <c r="J79" s="103">
        <f t="shared" si="0"/>
        <v>745663584</v>
      </c>
    </row>
  </sheetData>
  <autoFilter ref="D48:J79"/>
  <mergeCells count="3">
    <mergeCell ref="D5:E5"/>
    <mergeCell ref="D47:J47"/>
    <mergeCell ref="D79:E7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95"/>
  <sheetViews>
    <sheetView workbookViewId="0">
      <pane xSplit="4" ySplit="7" topLeftCell="E23" activePane="bottomRight" state="frozen"/>
      <selection pane="topRight" activeCell="E1" sqref="E1"/>
      <selection pane="bottomLeft" activeCell="A8" sqref="A8"/>
      <selection pane="bottomRight" activeCell="A36" sqref="A36"/>
    </sheetView>
  </sheetViews>
  <sheetFormatPr baseColWidth="10" defaultRowHeight="15" x14ac:dyDescent="0.25"/>
  <cols>
    <col min="3" max="3" width="47.7109375" bestFit="1" customWidth="1"/>
    <col min="4" max="4" width="13.85546875" customWidth="1"/>
    <col min="5" max="5" width="14.7109375" customWidth="1"/>
    <col min="6" max="6" width="15.7109375" customWidth="1"/>
    <col min="7" max="7" width="13.7109375" customWidth="1"/>
    <col min="8" max="8" width="14.85546875" customWidth="1"/>
    <col min="9" max="9" width="16.140625" customWidth="1"/>
    <col min="12" max="12" width="14.28515625" customWidth="1"/>
    <col min="13" max="13" width="14.140625" customWidth="1"/>
    <col min="15" max="15" width="13.42578125" customWidth="1"/>
  </cols>
  <sheetData>
    <row r="6" spans="1:16" ht="15.75" thickBot="1" x14ac:dyDescent="0.3"/>
    <row r="7" spans="1:16" ht="39" thickBot="1" x14ac:dyDescent="0.3">
      <c r="A7" s="39" t="s">
        <v>312</v>
      </c>
      <c r="B7" s="39" t="s">
        <v>325</v>
      </c>
      <c r="C7" s="40" t="s">
        <v>276</v>
      </c>
      <c r="D7" s="39" t="s">
        <v>277</v>
      </c>
      <c r="E7" s="39" t="s">
        <v>278</v>
      </c>
      <c r="F7" s="39" t="s">
        <v>279</v>
      </c>
      <c r="G7" s="39" t="s">
        <v>280</v>
      </c>
      <c r="H7" s="39" t="s">
        <v>281</v>
      </c>
      <c r="I7" s="39" t="s">
        <v>282</v>
      </c>
      <c r="J7" s="39" t="s">
        <v>283</v>
      </c>
      <c r="K7" s="39" t="s">
        <v>284</v>
      </c>
      <c r="L7" s="39" t="s">
        <v>285</v>
      </c>
      <c r="M7" s="39" t="s">
        <v>286</v>
      </c>
      <c r="N7" s="39" t="s">
        <v>287</v>
      </c>
      <c r="O7" s="39" t="s">
        <v>288</v>
      </c>
      <c r="P7" s="39" t="s">
        <v>289</v>
      </c>
    </row>
    <row r="8" spans="1:16" x14ac:dyDescent="0.25">
      <c r="A8" s="108">
        <v>1</v>
      </c>
      <c r="B8" s="109">
        <v>85</v>
      </c>
      <c r="C8" s="110" t="s">
        <v>290</v>
      </c>
      <c r="D8" s="89">
        <f>+Hoja1!G50</f>
        <v>5712469</v>
      </c>
      <c r="E8" s="20">
        <v>0</v>
      </c>
      <c r="F8" s="20">
        <v>0</v>
      </c>
      <c r="G8" s="20">
        <f>+D8+E8+F8</f>
        <v>5712469</v>
      </c>
      <c r="H8" s="21">
        <f>+G8/30*2</f>
        <v>380831.26666666666</v>
      </c>
      <c r="I8" s="21">
        <f>+G8*35%</f>
        <v>1999364.15</v>
      </c>
      <c r="J8" s="22">
        <f>+(G8*35%)/12+G8/2</f>
        <v>3022848.1791666667</v>
      </c>
      <c r="K8" s="20">
        <f>+(G8*35%)/12+(G8/24)+(G8/12)+G8</f>
        <v>6593141.3041666672</v>
      </c>
      <c r="L8" s="20">
        <f>+(G8+(I8/12)+(J8/12)+((G8/2)/12))*360/720</f>
        <v>3184503.1178819444</v>
      </c>
      <c r="M8" s="20">
        <f>+(G8+(I8/12)+(J8/12)+((G8/2)/12))*360/720</f>
        <v>3184503.1178819444</v>
      </c>
      <c r="N8" s="20">
        <f>+(G8+(I8/12)+(J8/12)+((G8/2)/12)+(K8/12))*360/360</f>
        <v>6918434.6777777774</v>
      </c>
      <c r="O8" s="21">
        <f>+N8*12%</f>
        <v>830212.16133333324</v>
      </c>
      <c r="P8" s="21">
        <f>SUM(H8:O8)</f>
        <v>26113837.974875003</v>
      </c>
    </row>
    <row r="9" spans="1:16" x14ac:dyDescent="0.25">
      <c r="A9" s="114">
        <v>1</v>
      </c>
      <c r="B9" s="115">
        <v>217</v>
      </c>
      <c r="C9" s="116" t="s">
        <v>302</v>
      </c>
      <c r="D9" s="117">
        <f>+Hoja1!G52</f>
        <v>3086209</v>
      </c>
      <c r="E9" s="23">
        <v>0</v>
      </c>
      <c r="F9" s="23">
        <v>0</v>
      </c>
      <c r="G9" s="20">
        <f t="shared" ref="G9:G33" si="0">+D9+E9+F9</f>
        <v>3086209</v>
      </c>
      <c r="H9" s="21">
        <f t="shared" ref="H9:H33" si="1">+G9/30*2</f>
        <v>205747.26666666666</v>
      </c>
      <c r="I9" s="21">
        <f t="shared" ref="I9:I20" si="2">+G9*35%</f>
        <v>1080173.1499999999</v>
      </c>
      <c r="J9" s="22">
        <f t="shared" ref="J9:J33" si="3">+(G9*35%)/12+G9/2</f>
        <v>1633118.9291666667</v>
      </c>
      <c r="K9" s="121">
        <f t="shared" ref="K9:K33" si="4">+(G9*35%)/12+(G9/24)+(G9/12)+G9</f>
        <v>3561999.5541666667</v>
      </c>
      <c r="L9" s="122">
        <f t="shared" ref="L9:L33" si="5">+(G9+(I9/12)+(J9/12)+((G9/2)/12))*360/720</f>
        <v>1720454.3574652779</v>
      </c>
      <c r="M9" s="20">
        <f t="shared" ref="M9:M33" si="6">+(G9+(I9/12)+(J9/12)+((G9/2)/12))*360/720</f>
        <v>1720454.3574652779</v>
      </c>
      <c r="N9" s="20">
        <f t="shared" ref="N9:N33" si="7">+(G9+(I9/12)+(J9/12)+((G9/2)/12)+(K9/12))*360/360</f>
        <v>3737742.0111111109</v>
      </c>
      <c r="O9" s="21">
        <f t="shared" ref="O9:O33" si="8">+N9*12%</f>
        <v>448529.0413333333</v>
      </c>
      <c r="P9" s="21">
        <f t="shared" ref="P9:P33" si="9">SUM(H9:O9)</f>
        <v>14108218.667375</v>
      </c>
    </row>
    <row r="10" spans="1:16" x14ac:dyDescent="0.25">
      <c r="A10" s="114">
        <v>1</v>
      </c>
      <c r="B10" s="115">
        <v>217</v>
      </c>
      <c r="C10" s="116" t="s">
        <v>302</v>
      </c>
      <c r="D10" s="117">
        <f>+Hoja1!G53</f>
        <v>3086209</v>
      </c>
      <c r="E10" s="23">
        <v>0</v>
      </c>
      <c r="F10" s="23">
        <v>0</v>
      </c>
      <c r="G10" s="20">
        <f t="shared" ref="G10" si="10">+D10+E10+F10</f>
        <v>3086209</v>
      </c>
      <c r="H10" s="21">
        <f t="shared" si="1"/>
        <v>205747.26666666666</v>
      </c>
      <c r="I10" s="21">
        <f t="shared" si="2"/>
        <v>1080173.1499999999</v>
      </c>
      <c r="J10" s="22">
        <f t="shared" si="3"/>
        <v>1633118.9291666667</v>
      </c>
      <c r="K10" s="121">
        <f t="shared" si="4"/>
        <v>3561999.5541666667</v>
      </c>
      <c r="L10" s="122">
        <f t="shared" si="5"/>
        <v>1720454.3574652779</v>
      </c>
      <c r="M10" s="20">
        <f t="shared" si="6"/>
        <v>1720454.3574652779</v>
      </c>
      <c r="N10" s="20">
        <f t="shared" si="7"/>
        <v>3737742.0111111109</v>
      </c>
      <c r="O10" s="21">
        <f t="shared" si="8"/>
        <v>448529.0413333333</v>
      </c>
      <c r="P10" s="21">
        <f t="shared" si="9"/>
        <v>14108218.667375</v>
      </c>
    </row>
    <row r="11" spans="1:16" x14ac:dyDescent="0.25">
      <c r="A11" s="114">
        <v>1</v>
      </c>
      <c r="B11" s="115">
        <v>217</v>
      </c>
      <c r="C11" s="116" t="s">
        <v>303</v>
      </c>
      <c r="D11" s="118">
        <v>3022699</v>
      </c>
      <c r="E11" s="23">
        <v>0</v>
      </c>
      <c r="F11" s="23">
        <v>0</v>
      </c>
      <c r="G11" s="20">
        <f t="shared" si="0"/>
        <v>3022699</v>
      </c>
      <c r="H11" s="21">
        <f t="shared" si="1"/>
        <v>201513.26666666666</v>
      </c>
      <c r="I11" s="21">
        <f t="shared" si="2"/>
        <v>1057944.6499999999</v>
      </c>
      <c r="J11" s="22">
        <f t="shared" si="3"/>
        <v>1599511.5541666667</v>
      </c>
      <c r="K11" s="121">
        <f t="shared" si="4"/>
        <v>3488698.4291666667</v>
      </c>
      <c r="L11" s="122">
        <f t="shared" si="5"/>
        <v>1685049.7376736111</v>
      </c>
      <c r="M11" s="20">
        <f t="shared" si="6"/>
        <v>1685049.7376736111</v>
      </c>
      <c r="N11" s="20">
        <f t="shared" si="7"/>
        <v>3660824.3444444444</v>
      </c>
      <c r="O11" s="21">
        <f t="shared" si="8"/>
        <v>439298.9213333333</v>
      </c>
      <c r="P11" s="21">
        <f t="shared" si="9"/>
        <v>13817890.641125001</v>
      </c>
    </row>
    <row r="12" spans="1:16" x14ac:dyDescent="0.25">
      <c r="A12" s="114">
        <v>1</v>
      </c>
      <c r="B12" s="115">
        <v>217</v>
      </c>
      <c r="C12" s="116" t="s">
        <v>304</v>
      </c>
      <c r="D12" s="117">
        <f>+Hoja1!G55</f>
        <v>2688601</v>
      </c>
      <c r="E12" s="23">
        <v>0</v>
      </c>
      <c r="F12" s="23">
        <v>0</v>
      </c>
      <c r="G12" s="20">
        <f t="shared" si="0"/>
        <v>2688601</v>
      </c>
      <c r="H12" s="21">
        <f t="shared" si="1"/>
        <v>179240.06666666668</v>
      </c>
      <c r="I12" s="21">
        <f t="shared" si="2"/>
        <v>941010.35</v>
      </c>
      <c r="J12" s="22">
        <f t="shared" si="3"/>
        <v>1422718.0291666666</v>
      </c>
      <c r="K12" s="121">
        <f t="shared" si="4"/>
        <v>3103093.6541666668</v>
      </c>
      <c r="L12" s="122">
        <f t="shared" si="5"/>
        <v>1498801.7032986111</v>
      </c>
      <c r="M12" s="20">
        <f t="shared" si="6"/>
        <v>1498801.7032986111</v>
      </c>
      <c r="N12" s="20">
        <f t="shared" si="7"/>
        <v>3256194.5444444446</v>
      </c>
      <c r="O12" s="21">
        <f t="shared" si="8"/>
        <v>390743.34533333336</v>
      </c>
      <c r="P12" s="21">
        <f t="shared" si="9"/>
        <v>12290603.396375</v>
      </c>
    </row>
    <row r="13" spans="1:16" x14ac:dyDescent="0.25">
      <c r="A13" s="114">
        <v>1</v>
      </c>
      <c r="B13" s="115">
        <v>217</v>
      </c>
      <c r="C13" s="116" t="s">
        <v>305</v>
      </c>
      <c r="D13" s="117">
        <f>+Hoja1!G56</f>
        <v>2683790</v>
      </c>
      <c r="E13" s="23">
        <v>0</v>
      </c>
      <c r="F13" s="23">
        <v>0</v>
      </c>
      <c r="G13" s="20">
        <f t="shared" si="0"/>
        <v>2683790</v>
      </c>
      <c r="H13" s="21">
        <f t="shared" si="1"/>
        <v>178919.33333333334</v>
      </c>
      <c r="I13" s="21">
        <f t="shared" si="2"/>
        <v>939326.49999999988</v>
      </c>
      <c r="J13" s="22">
        <f t="shared" si="3"/>
        <v>1420172.2083333333</v>
      </c>
      <c r="K13" s="121">
        <f t="shared" si="4"/>
        <v>3097540.9583333335</v>
      </c>
      <c r="L13" s="122">
        <f t="shared" si="5"/>
        <v>1496119.7378472225</v>
      </c>
      <c r="M13" s="20">
        <f t="shared" si="6"/>
        <v>1496119.7378472225</v>
      </c>
      <c r="N13" s="20">
        <f t="shared" si="7"/>
        <v>3250367.8888888895</v>
      </c>
      <c r="O13" s="21">
        <f t="shared" si="8"/>
        <v>390044.14666666673</v>
      </c>
      <c r="P13" s="21">
        <f t="shared" si="9"/>
        <v>12268610.51125</v>
      </c>
    </row>
    <row r="14" spans="1:16" x14ac:dyDescent="0.25">
      <c r="A14" s="114">
        <v>1</v>
      </c>
      <c r="B14" s="115">
        <v>243</v>
      </c>
      <c r="C14" s="116" t="s">
        <v>291</v>
      </c>
      <c r="D14" s="117">
        <f>+Hoja1!G57</f>
        <v>3423308</v>
      </c>
      <c r="E14" s="23">
        <v>0</v>
      </c>
      <c r="F14" s="23">
        <v>0</v>
      </c>
      <c r="G14" s="20">
        <f t="shared" si="0"/>
        <v>3423308</v>
      </c>
      <c r="H14" s="21">
        <f t="shared" si="1"/>
        <v>228220.53333333333</v>
      </c>
      <c r="I14" s="21">
        <f t="shared" si="2"/>
        <v>1198157.7999999998</v>
      </c>
      <c r="J14" s="22">
        <f t="shared" si="3"/>
        <v>1811500.4833333334</v>
      </c>
      <c r="K14" s="121">
        <f t="shared" si="4"/>
        <v>3951067.9833333334</v>
      </c>
      <c r="L14" s="122">
        <f t="shared" si="5"/>
        <v>1908375.3451388888</v>
      </c>
      <c r="M14" s="20">
        <f t="shared" si="6"/>
        <v>1908375.3451388888</v>
      </c>
      <c r="N14" s="20">
        <f t="shared" si="7"/>
        <v>4146006.3555555558</v>
      </c>
      <c r="O14" s="21">
        <f t="shared" si="8"/>
        <v>497520.76266666665</v>
      </c>
      <c r="P14" s="21">
        <f t="shared" si="9"/>
        <v>15649224.608500002</v>
      </c>
    </row>
    <row r="15" spans="1:16" x14ac:dyDescent="0.25">
      <c r="A15" s="111">
        <v>1</v>
      </c>
      <c r="B15" s="112">
        <v>219</v>
      </c>
      <c r="C15" s="110" t="str">
        <f>+Hoja1!E58</f>
        <v>Profesional Universitario Area Control Interno</v>
      </c>
      <c r="D15" s="90">
        <f>+Hoja1!G58</f>
        <v>3399622</v>
      </c>
      <c r="E15" s="23">
        <v>0</v>
      </c>
      <c r="F15" s="23">
        <v>0</v>
      </c>
      <c r="G15" s="20">
        <f t="shared" si="0"/>
        <v>3399622</v>
      </c>
      <c r="H15" s="21">
        <f t="shared" si="1"/>
        <v>226641.46666666667</v>
      </c>
      <c r="I15" s="21">
        <f t="shared" si="2"/>
        <v>1189867.7</v>
      </c>
      <c r="J15" s="22">
        <f t="shared" si="3"/>
        <v>1798966.6416666666</v>
      </c>
      <c r="K15" s="20">
        <f t="shared" si="4"/>
        <v>3923730.3916666666</v>
      </c>
      <c r="L15" s="20">
        <f t="shared" si="5"/>
        <v>1895171.2225694444</v>
      </c>
      <c r="M15" s="20">
        <f t="shared" si="6"/>
        <v>1895171.2225694444</v>
      </c>
      <c r="N15" s="20">
        <f t="shared" si="7"/>
        <v>4117319.9777777777</v>
      </c>
      <c r="O15" s="21">
        <f t="shared" si="8"/>
        <v>494078.39733333333</v>
      </c>
      <c r="P15" s="21">
        <f t="shared" si="9"/>
        <v>15540947.02025</v>
      </c>
    </row>
    <row r="16" spans="1:16" x14ac:dyDescent="0.25">
      <c r="A16" s="111">
        <v>1</v>
      </c>
      <c r="B16" s="112">
        <v>219</v>
      </c>
      <c r="C16" s="110" t="s">
        <v>361</v>
      </c>
      <c r="D16" s="90">
        <v>2571653</v>
      </c>
      <c r="E16" s="24">
        <v>0</v>
      </c>
      <c r="F16" s="24">
        <v>0</v>
      </c>
      <c r="G16" s="20">
        <f t="shared" si="0"/>
        <v>2571653</v>
      </c>
      <c r="H16" s="21">
        <f t="shared" si="1"/>
        <v>171443.53333333333</v>
      </c>
      <c r="I16" s="21">
        <f t="shared" si="2"/>
        <v>900078.54999999993</v>
      </c>
      <c r="J16" s="22">
        <f t="shared" si="3"/>
        <v>1360833.0458333334</v>
      </c>
      <c r="K16" s="20">
        <f t="shared" si="4"/>
        <v>2968116.1708333334</v>
      </c>
      <c r="L16" s="20">
        <f t="shared" si="5"/>
        <v>1433607.2539930556</v>
      </c>
      <c r="M16" s="20">
        <f t="shared" si="6"/>
        <v>1433607.2539930556</v>
      </c>
      <c r="N16" s="20">
        <f t="shared" si="7"/>
        <v>3114557.5222222223</v>
      </c>
      <c r="O16" s="21">
        <f t="shared" si="8"/>
        <v>373746.90266666666</v>
      </c>
      <c r="P16" s="21">
        <f t="shared" si="9"/>
        <v>11755990.232875001</v>
      </c>
    </row>
    <row r="17" spans="1:16" x14ac:dyDescent="0.25">
      <c r="A17" s="114">
        <v>1</v>
      </c>
      <c r="B17" s="119">
        <v>237</v>
      </c>
      <c r="C17" s="120" t="s">
        <v>292</v>
      </c>
      <c r="D17" s="117">
        <f>+Hoja1!G60</f>
        <v>2931810</v>
      </c>
      <c r="E17" s="24">
        <v>0</v>
      </c>
      <c r="F17" s="24">
        <v>0</v>
      </c>
      <c r="G17" s="20">
        <f t="shared" si="0"/>
        <v>2931810</v>
      </c>
      <c r="H17" s="21">
        <f t="shared" si="1"/>
        <v>195454</v>
      </c>
      <c r="I17" s="21">
        <f t="shared" si="2"/>
        <v>1026133.4999999999</v>
      </c>
      <c r="J17" s="22">
        <f t="shared" si="3"/>
        <v>1551416.125</v>
      </c>
      <c r="K17" s="121">
        <f t="shared" si="4"/>
        <v>3383797.375</v>
      </c>
      <c r="L17" s="122">
        <f t="shared" si="5"/>
        <v>1634382.2760416667</v>
      </c>
      <c r="M17" s="20">
        <f t="shared" si="6"/>
        <v>1634382.2760416667</v>
      </c>
      <c r="N17" s="20">
        <f t="shared" si="7"/>
        <v>3550747.6666666665</v>
      </c>
      <c r="O17" s="21">
        <f t="shared" si="8"/>
        <v>426089.72</v>
      </c>
      <c r="P17" s="21">
        <f t="shared" si="9"/>
        <v>13402402.938750001</v>
      </c>
    </row>
    <row r="18" spans="1:16" x14ac:dyDescent="0.25">
      <c r="A18" s="111">
        <v>1</v>
      </c>
      <c r="B18" s="112">
        <v>367</v>
      </c>
      <c r="C18" s="110" t="s">
        <v>293</v>
      </c>
      <c r="D18" s="90">
        <f>+Hoja1!G62</f>
        <v>1961795</v>
      </c>
      <c r="E18" s="24">
        <v>0</v>
      </c>
      <c r="F18" s="24">
        <v>0</v>
      </c>
      <c r="G18" s="20">
        <f t="shared" si="0"/>
        <v>1961795</v>
      </c>
      <c r="H18" s="21">
        <f t="shared" si="1"/>
        <v>130786.33333333333</v>
      </c>
      <c r="I18" s="21">
        <f t="shared" si="2"/>
        <v>686628.25</v>
      </c>
      <c r="J18" s="22">
        <f t="shared" si="3"/>
        <v>1038116.5208333334</v>
      </c>
      <c r="K18" s="20">
        <f t="shared" si="4"/>
        <v>2264238.3958333335</v>
      </c>
      <c r="L18" s="20">
        <f t="shared" si="5"/>
        <v>1093632.5946180555</v>
      </c>
      <c r="M18" s="20">
        <f t="shared" si="6"/>
        <v>1093632.5946180555</v>
      </c>
      <c r="N18" s="20">
        <f t="shared" si="7"/>
        <v>2375951.722222222</v>
      </c>
      <c r="O18" s="21">
        <f t="shared" si="8"/>
        <v>285114.20666666661</v>
      </c>
      <c r="P18" s="21">
        <f t="shared" si="9"/>
        <v>8968100.618125001</v>
      </c>
    </row>
    <row r="19" spans="1:16" x14ac:dyDescent="0.25">
      <c r="A19" s="111">
        <v>1</v>
      </c>
      <c r="B19" s="112">
        <v>367</v>
      </c>
      <c r="C19" s="110" t="s">
        <v>293</v>
      </c>
      <c r="D19" s="90">
        <f>+Hoja1!G63</f>
        <v>1961795</v>
      </c>
      <c r="E19" s="24">
        <v>0</v>
      </c>
      <c r="F19" s="24">
        <v>0</v>
      </c>
      <c r="G19" s="20">
        <f t="shared" si="0"/>
        <v>1961795</v>
      </c>
      <c r="H19" s="21">
        <f t="shared" si="1"/>
        <v>130786.33333333333</v>
      </c>
      <c r="I19" s="21">
        <f t="shared" si="2"/>
        <v>686628.25</v>
      </c>
      <c r="J19" s="22">
        <f t="shared" si="3"/>
        <v>1038116.5208333334</v>
      </c>
      <c r="K19" s="20">
        <f t="shared" si="4"/>
        <v>2264238.3958333335</v>
      </c>
      <c r="L19" s="20">
        <f t="shared" si="5"/>
        <v>1093632.5946180555</v>
      </c>
      <c r="M19" s="20">
        <f t="shared" si="6"/>
        <v>1093632.5946180555</v>
      </c>
      <c r="N19" s="20">
        <f t="shared" si="7"/>
        <v>2375951.722222222</v>
      </c>
      <c r="O19" s="21">
        <f t="shared" si="8"/>
        <v>285114.20666666661</v>
      </c>
      <c r="P19" s="21">
        <f t="shared" si="9"/>
        <v>8968100.618125001</v>
      </c>
    </row>
    <row r="20" spans="1:16" x14ac:dyDescent="0.25">
      <c r="A20" s="111">
        <v>1</v>
      </c>
      <c r="B20" s="112">
        <v>367</v>
      </c>
      <c r="C20" s="110" t="s">
        <v>293</v>
      </c>
      <c r="D20" s="90">
        <f>+Hoja1!G64</f>
        <v>1961795</v>
      </c>
      <c r="E20" s="24">
        <v>0</v>
      </c>
      <c r="F20" s="24">
        <v>0</v>
      </c>
      <c r="G20" s="20">
        <f t="shared" si="0"/>
        <v>1961795</v>
      </c>
      <c r="H20" s="21">
        <f t="shared" si="1"/>
        <v>130786.33333333333</v>
      </c>
      <c r="I20" s="21">
        <f t="shared" si="2"/>
        <v>686628.25</v>
      </c>
      <c r="J20" s="22">
        <f t="shared" si="3"/>
        <v>1038116.5208333334</v>
      </c>
      <c r="K20" s="20">
        <f t="shared" si="4"/>
        <v>2264238.3958333335</v>
      </c>
      <c r="L20" s="20">
        <f t="shared" si="5"/>
        <v>1093632.5946180555</v>
      </c>
      <c r="M20" s="20">
        <f t="shared" si="6"/>
        <v>1093632.5946180555</v>
      </c>
      <c r="N20" s="20">
        <f t="shared" si="7"/>
        <v>2375951.722222222</v>
      </c>
      <c r="O20" s="21">
        <f t="shared" si="8"/>
        <v>285114.20666666661</v>
      </c>
      <c r="P20" s="21">
        <f t="shared" si="9"/>
        <v>8968100.618125001</v>
      </c>
    </row>
    <row r="21" spans="1:16" x14ac:dyDescent="0.25">
      <c r="A21" s="111">
        <v>1</v>
      </c>
      <c r="B21" s="112">
        <v>407</v>
      </c>
      <c r="C21" s="110" t="s">
        <v>294</v>
      </c>
      <c r="D21" s="90">
        <f>+Hoja1!G66</f>
        <v>1712302</v>
      </c>
      <c r="E21" s="24">
        <v>106454</v>
      </c>
      <c r="F21" s="24">
        <v>67824</v>
      </c>
      <c r="G21" s="20">
        <f t="shared" si="0"/>
        <v>1886580</v>
      </c>
      <c r="H21" s="21">
        <f t="shared" si="1"/>
        <v>125772</v>
      </c>
      <c r="I21" s="25">
        <f>+G21*50%</f>
        <v>943290</v>
      </c>
      <c r="J21" s="22">
        <f t="shared" si="3"/>
        <v>998315.25</v>
      </c>
      <c r="K21" s="20">
        <f t="shared" si="4"/>
        <v>2177427.75</v>
      </c>
      <c r="L21" s="20">
        <f t="shared" si="5"/>
        <v>1063493.96875</v>
      </c>
      <c r="M21" s="20">
        <f t="shared" si="6"/>
        <v>1063493.96875</v>
      </c>
      <c r="N21" s="20">
        <f t="shared" si="7"/>
        <v>2308440.25</v>
      </c>
      <c r="O21" s="21">
        <f t="shared" si="8"/>
        <v>277012.83</v>
      </c>
      <c r="P21" s="21">
        <f t="shared" si="9"/>
        <v>8957246.0175000001</v>
      </c>
    </row>
    <row r="22" spans="1:16" x14ac:dyDescent="0.25">
      <c r="A22" s="114">
        <v>1</v>
      </c>
      <c r="B22" s="119">
        <v>412</v>
      </c>
      <c r="C22" s="120" t="s">
        <v>295</v>
      </c>
      <c r="D22" s="117">
        <f>+Hoja1!G67</f>
        <v>1963834</v>
      </c>
      <c r="E22" s="24">
        <v>0</v>
      </c>
      <c r="F22" s="24">
        <v>0</v>
      </c>
      <c r="G22" s="20">
        <f t="shared" si="0"/>
        <v>1963834</v>
      </c>
      <c r="H22" s="21">
        <f t="shared" si="1"/>
        <v>130922.26666666666</v>
      </c>
      <c r="I22" s="25">
        <f t="shared" ref="I22:I33" si="11">+G22*50%</f>
        <v>981917</v>
      </c>
      <c r="J22" s="22">
        <f t="shared" si="3"/>
        <v>1039195.4916666667</v>
      </c>
      <c r="K22" s="121">
        <f t="shared" si="4"/>
        <v>2266591.7416666667</v>
      </c>
      <c r="L22" s="122">
        <f t="shared" si="5"/>
        <v>1107043.2288194443</v>
      </c>
      <c r="M22" s="20">
        <f t="shared" si="6"/>
        <v>1107043.2288194443</v>
      </c>
      <c r="N22" s="20">
        <f t="shared" si="7"/>
        <v>2402969.1027777777</v>
      </c>
      <c r="O22" s="21">
        <f t="shared" si="8"/>
        <v>288356.29233333329</v>
      </c>
      <c r="P22" s="21">
        <f t="shared" si="9"/>
        <v>9324038.3527499996</v>
      </c>
    </row>
    <row r="23" spans="1:16" x14ac:dyDescent="0.25">
      <c r="A23" s="114">
        <v>1</v>
      </c>
      <c r="B23" s="119">
        <v>412</v>
      </c>
      <c r="C23" s="120" t="s">
        <v>295</v>
      </c>
      <c r="D23" s="117">
        <f>+Hoja1!G68</f>
        <v>1963834</v>
      </c>
      <c r="E23" s="24">
        <v>0</v>
      </c>
      <c r="F23" s="24">
        <v>0</v>
      </c>
      <c r="G23" s="20">
        <f t="shared" ref="G23:G26" si="12">+D23+E23+F23</f>
        <v>1963834</v>
      </c>
      <c r="H23" s="21">
        <f t="shared" si="1"/>
        <v>130922.26666666666</v>
      </c>
      <c r="I23" s="25">
        <f t="shared" si="11"/>
        <v>981917</v>
      </c>
      <c r="J23" s="22">
        <f t="shared" si="3"/>
        <v>1039195.4916666667</v>
      </c>
      <c r="K23" s="121">
        <f t="shared" si="4"/>
        <v>2266591.7416666667</v>
      </c>
      <c r="L23" s="122">
        <f t="shared" si="5"/>
        <v>1107043.2288194443</v>
      </c>
      <c r="M23" s="20">
        <f t="shared" si="6"/>
        <v>1107043.2288194443</v>
      </c>
      <c r="N23" s="20">
        <f t="shared" si="7"/>
        <v>2402969.1027777777</v>
      </c>
      <c r="O23" s="21">
        <f t="shared" si="8"/>
        <v>288356.29233333329</v>
      </c>
      <c r="P23" s="21">
        <f t="shared" si="9"/>
        <v>9324038.3527499996</v>
      </c>
    </row>
    <row r="24" spans="1:16" x14ac:dyDescent="0.25">
      <c r="A24" s="114">
        <v>1</v>
      </c>
      <c r="B24" s="119">
        <v>412</v>
      </c>
      <c r="C24" s="120" t="s">
        <v>295</v>
      </c>
      <c r="D24" s="117">
        <f>+Hoja1!G69</f>
        <v>1963834</v>
      </c>
      <c r="E24" s="24">
        <v>0</v>
      </c>
      <c r="F24" s="24">
        <v>0</v>
      </c>
      <c r="G24" s="20">
        <f t="shared" si="12"/>
        <v>1963834</v>
      </c>
      <c r="H24" s="21">
        <f t="shared" si="1"/>
        <v>130922.26666666666</v>
      </c>
      <c r="I24" s="25">
        <f t="shared" si="11"/>
        <v>981917</v>
      </c>
      <c r="J24" s="22">
        <f t="shared" si="3"/>
        <v>1039195.4916666667</v>
      </c>
      <c r="K24" s="121">
        <f t="shared" si="4"/>
        <v>2266591.7416666667</v>
      </c>
      <c r="L24" s="122">
        <f t="shared" si="5"/>
        <v>1107043.2288194443</v>
      </c>
      <c r="M24" s="20">
        <f t="shared" si="6"/>
        <v>1107043.2288194443</v>
      </c>
      <c r="N24" s="20">
        <f t="shared" si="7"/>
        <v>2402969.1027777777</v>
      </c>
      <c r="O24" s="21">
        <f t="shared" si="8"/>
        <v>288356.29233333329</v>
      </c>
      <c r="P24" s="21">
        <f t="shared" si="9"/>
        <v>9324038.3527499996</v>
      </c>
    </row>
    <row r="25" spans="1:16" x14ac:dyDescent="0.25">
      <c r="A25" s="114">
        <v>1</v>
      </c>
      <c r="B25" s="119">
        <v>412</v>
      </c>
      <c r="C25" s="120" t="s">
        <v>295</v>
      </c>
      <c r="D25" s="117">
        <f>+Hoja1!G70</f>
        <v>1963834</v>
      </c>
      <c r="E25" s="24">
        <v>0</v>
      </c>
      <c r="F25" s="24">
        <v>0</v>
      </c>
      <c r="G25" s="20">
        <f t="shared" si="12"/>
        <v>1963834</v>
      </c>
      <c r="H25" s="21">
        <f t="shared" si="1"/>
        <v>130922.26666666666</v>
      </c>
      <c r="I25" s="25">
        <f t="shared" si="11"/>
        <v>981917</v>
      </c>
      <c r="J25" s="22">
        <f t="shared" si="3"/>
        <v>1039195.4916666667</v>
      </c>
      <c r="K25" s="121">
        <f t="shared" si="4"/>
        <v>2266591.7416666667</v>
      </c>
      <c r="L25" s="122">
        <f t="shared" si="5"/>
        <v>1107043.2288194443</v>
      </c>
      <c r="M25" s="20">
        <f t="shared" si="6"/>
        <v>1107043.2288194443</v>
      </c>
      <c r="N25" s="20">
        <f t="shared" si="7"/>
        <v>2402969.1027777777</v>
      </c>
      <c r="O25" s="21">
        <f t="shared" si="8"/>
        <v>288356.29233333329</v>
      </c>
      <c r="P25" s="21">
        <f t="shared" si="9"/>
        <v>9324038.3527499996</v>
      </c>
    </row>
    <row r="26" spans="1:16" x14ac:dyDescent="0.25">
      <c r="A26" s="114">
        <v>1</v>
      </c>
      <c r="B26" s="119">
        <v>412</v>
      </c>
      <c r="C26" s="120" t="s">
        <v>295</v>
      </c>
      <c r="D26" s="117">
        <f>+Hoja1!G71</f>
        <v>1963834</v>
      </c>
      <c r="E26" s="24">
        <v>0</v>
      </c>
      <c r="F26" s="24">
        <v>0</v>
      </c>
      <c r="G26" s="20">
        <f t="shared" si="12"/>
        <v>1963834</v>
      </c>
      <c r="H26" s="21">
        <f t="shared" si="1"/>
        <v>130922.26666666666</v>
      </c>
      <c r="I26" s="25">
        <f t="shared" si="11"/>
        <v>981917</v>
      </c>
      <c r="J26" s="22">
        <f t="shared" si="3"/>
        <v>1039195.4916666667</v>
      </c>
      <c r="K26" s="121">
        <f t="shared" si="4"/>
        <v>2266591.7416666667</v>
      </c>
      <c r="L26" s="122">
        <f t="shared" si="5"/>
        <v>1107043.2288194443</v>
      </c>
      <c r="M26" s="20">
        <f t="shared" si="6"/>
        <v>1107043.2288194443</v>
      </c>
      <c r="N26" s="20">
        <f t="shared" si="7"/>
        <v>2402969.1027777777</v>
      </c>
      <c r="O26" s="21">
        <f t="shared" si="8"/>
        <v>288356.29233333329</v>
      </c>
      <c r="P26" s="21">
        <f t="shared" si="9"/>
        <v>9324038.3527499996</v>
      </c>
    </row>
    <row r="27" spans="1:16" x14ac:dyDescent="0.25">
      <c r="A27" s="114">
        <v>1</v>
      </c>
      <c r="B27" s="119">
        <v>412</v>
      </c>
      <c r="C27" s="120" t="s">
        <v>296</v>
      </c>
      <c r="D27" s="117">
        <f>+Hoja1!G72</f>
        <v>1604025</v>
      </c>
      <c r="E27" s="24">
        <v>106454</v>
      </c>
      <c r="F27" s="24">
        <v>67824</v>
      </c>
      <c r="G27" s="20">
        <f t="shared" si="0"/>
        <v>1778303</v>
      </c>
      <c r="H27" s="21">
        <f t="shared" si="1"/>
        <v>118553.53333333334</v>
      </c>
      <c r="I27" s="25">
        <f t="shared" si="11"/>
        <v>889151.5</v>
      </c>
      <c r="J27" s="22">
        <f t="shared" si="3"/>
        <v>941018.67083333328</v>
      </c>
      <c r="K27" s="121">
        <f t="shared" si="4"/>
        <v>2052458.0458333334</v>
      </c>
      <c r="L27" s="122">
        <f t="shared" si="5"/>
        <v>1002456.5696180556</v>
      </c>
      <c r="M27" s="20">
        <f t="shared" si="6"/>
        <v>1002456.5696180556</v>
      </c>
      <c r="N27" s="20">
        <f t="shared" si="7"/>
        <v>2175951.3097222219</v>
      </c>
      <c r="O27" s="21">
        <f t="shared" si="8"/>
        <v>261114.15716666661</v>
      </c>
      <c r="P27" s="21">
        <f t="shared" si="9"/>
        <v>8443160.3561250009</v>
      </c>
    </row>
    <row r="28" spans="1:16" x14ac:dyDescent="0.25">
      <c r="A28" s="114">
        <v>1</v>
      </c>
      <c r="B28" s="119">
        <v>412</v>
      </c>
      <c r="C28" s="120" t="s">
        <v>296</v>
      </c>
      <c r="D28" s="117">
        <f>+D27</f>
        <v>1604025</v>
      </c>
      <c r="E28" s="24">
        <v>106454</v>
      </c>
      <c r="F28" s="24">
        <v>67824</v>
      </c>
      <c r="G28" s="20">
        <f t="shared" ref="G28" si="13">+D28+E28+F28</f>
        <v>1778303</v>
      </c>
      <c r="H28" s="21">
        <f t="shared" si="1"/>
        <v>118553.53333333334</v>
      </c>
      <c r="I28" s="25">
        <f t="shared" si="11"/>
        <v>889151.5</v>
      </c>
      <c r="J28" s="22">
        <f t="shared" si="3"/>
        <v>941018.67083333328</v>
      </c>
      <c r="K28" s="121">
        <f t="shared" si="4"/>
        <v>2052458.0458333334</v>
      </c>
      <c r="L28" s="122">
        <f t="shared" si="5"/>
        <v>1002456.5696180556</v>
      </c>
      <c r="M28" s="20">
        <f t="shared" si="6"/>
        <v>1002456.5696180556</v>
      </c>
      <c r="N28" s="20">
        <f t="shared" si="7"/>
        <v>2175951.3097222219</v>
      </c>
      <c r="O28" s="21">
        <f t="shared" si="8"/>
        <v>261114.15716666661</v>
      </c>
      <c r="P28" s="21">
        <f t="shared" si="9"/>
        <v>8443160.3561250009</v>
      </c>
    </row>
    <row r="29" spans="1:16" x14ac:dyDescent="0.25">
      <c r="A29" s="111">
        <v>1</v>
      </c>
      <c r="B29" s="112">
        <v>477</v>
      </c>
      <c r="C29" s="110" t="s">
        <v>297</v>
      </c>
      <c r="D29" s="90">
        <f>+Hoja1!G74</f>
        <v>1464697</v>
      </c>
      <c r="E29" s="24">
        <v>106454</v>
      </c>
      <c r="F29" s="24">
        <v>67824</v>
      </c>
      <c r="G29" s="20">
        <f t="shared" si="0"/>
        <v>1638975</v>
      </c>
      <c r="H29" s="21">
        <f t="shared" si="1"/>
        <v>109265</v>
      </c>
      <c r="I29" s="25">
        <f t="shared" si="11"/>
        <v>819487.5</v>
      </c>
      <c r="J29" s="22">
        <f t="shared" si="3"/>
        <v>867290.9375</v>
      </c>
      <c r="K29" s="20">
        <f t="shared" si="4"/>
        <v>1891650.3125</v>
      </c>
      <c r="L29" s="20">
        <f t="shared" si="5"/>
        <v>923915.24739583337</v>
      </c>
      <c r="M29" s="20">
        <f t="shared" si="6"/>
        <v>923915.24739583337</v>
      </c>
      <c r="N29" s="20">
        <f t="shared" si="7"/>
        <v>2005468.0208333333</v>
      </c>
      <c r="O29" s="21">
        <f t="shared" si="8"/>
        <v>240656.16249999998</v>
      </c>
      <c r="P29" s="21">
        <f t="shared" si="9"/>
        <v>7781648.4281249987</v>
      </c>
    </row>
    <row r="30" spans="1:16" x14ac:dyDescent="0.25">
      <c r="A30" s="111">
        <v>2</v>
      </c>
      <c r="B30" s="112">
        <v>477</v>
      </c>
      <c r="C30" s="110" t="s">
        <v>297</v>
      </c>
      <c r="D30" s="90">
        <f>+Hoja1!G75</f>
        <v>1464697</v>
      </c>
      <c r="E30" s="24">
        <v>106454</v>
      </c>
      <c r="F30" s="24">
        <v>67824</v>
      </c>
      <c r="G30" s="20">
        <f t="shared" ref="G30" si="14">+D30+E30+F30</f>
        <v>1638975</v>
      </c>
      <c r="H30" s="21">
        <f t="shared" si="1"/>
        <v>109265</v>
      </c>
      <c r="I30" s="25">
        <f t="shared" si="11"/>
        <v>819487.5</v>
      </c>
      <c r="J30" s="22">
        <f t="shared" si="3"/>
        <v>867290.9375</v>
      </c>
      <c r="K30" s="20">
        <f t="shared" si="4"/>
        <v>1891650.3125</v>
      </c>
      <c r="L30" s="20">
        <f t="shared" si="5"/>
        <v>923915.24739583337</v>
      </c>
      <c r="M30" s="20">
        <f t="shared" si="6"/>
        <v>923915.24739583337</v>
      </c>
      <c r="N30" s="20">
        <f t="shared" si="7"/>
        <v>2005468.0208333333</v>
      </c>
      <c r="O30" s="21">
        <f t="shared" si="8"/>
        <v>240656.16249999998</v>
      </c>
      <c r="P30" s="21">
        <f t="shared" si="9"/>
        <v>7781648.4281249987</v>
      </c>
    </row>
    <row r="31" spans="1:16" x14ac:dyDescent="0.25">
      <c r="A31" s="111">
        <v>1</v>
      </c>
      <c r="B31" s="112">
        <v>480</v>
      </c>
      <c r="C31" s="110" t="s">
        <v>306</v>
      </c>
      <c r="D31" s="90">
        <f>+Hoja1!G76</f>
        <v>1689934</v>
      </c>
      <c r="E31" s="24">
        <v>106454</v>
      </c>
      <c r="F31" s="24">
        <v>67824</v>
      </c>
      <c r="G31" s="20">
        <f t="shared" si="0"/>
        <v>1864212</v>
      </c>
      <c r="H31" s="21">
        <f t="shared" si="1"/>
        <v>124280.8</v>
      </c>
      <c r="I31" s="25">
        <f t="shared" si="11"/>
        <v>932106</v>
      </c>
      <c r="J31" s="22">
        <f t="shared" si="3"/>
        <v>986478.85</v>
      </c>
      <c r="K31" s="20">
        <f t="shared" si="4"/>
        <v>2151611.35</v>
      </c>
      <c r="L31" s="20">
        <f t="shared" si="5"/>
        <v>1050884.7854166667</v>
      </c>
      <c r="M31" s="20">
        <f t="shared" si="6"/>
        <v>1050884.7854166667</v>
      </c>
      <c r="N31" s="20">
        <f t="shared" si="7"/>
        <v>2281070.5166666666</v>
      </c>
      <c r="O31" s="21">
        <f t="shared" si="8"/>
        <v>273728.462</v>
      </c>
      <c r="P31" s="21">
        <f t="shared" si="9"/>
        <v>8851045.5494999979</v>
      </c>
    </row>
    <row r="32" spans="1:16" x14ac:dyDescent="0.25">
      <c r="A32" s="111">
        <v>1</v>
      </c>
      <c r="B32" s="112">
        <v>487</v>
      </c>
      <c r="C32" s="110" t="s">
        <v>307</v>
      </c>
      <c r="D32" s="90">
        <f>+Hoja1!G77</f>
        <v>1464697</v>
      </c>
      <c r="E32" s="24">
        <v>106454</v>
      </c>
      <c r="F32" s="24">
        <v>67824</v>
      </c>
      <c r="G32" s="20">
        <f t="shared" si="0"/>
        <v>1638975</v>
      </c>
      <c r="H32" s="21">
        <f t="shared" si="1"/>
        <v>109265</v>
      </c>
      <c r="I32" s="25">
        <f t="shared" si="11"/>
        <v>819487.5</v>
      </c>
      <c r="J32" s="22">
        <f t="shared" si="3"/>
        <v>867290.9375</v>
      </c>
      <c r="K32" s="20">
        <f t="shared" si="4"/>
        <v>1891650.3125</v>
      </c>
      <c r="L32" s="20">
        <f t="shared" si="5"/>
        <v>923915.24739583337</v>
      </c>
      <c r="M32" s="20">
        <f t="shared" si="6"/>
        <v>923915.24739583337</v>
      </c>
      <c r="N32" s="20">
        <f t="shared" si="7"/>
        <v>2005468.0208333333</v>
      </c>
      <c r="O32" s="21">
        <f t="shared" si="8"/>
        <v>240656.16249999998</v>
      </c>
      <c r="P32" s="21">
        <f t="shared" si="9"/>
        <v>7781648.4281249987</v>
      </c>
    </row>
    <row r="33" spans="1:16" x14ac:dyDescent="0.25">
      <c r="A33" s="111">
        <v>1</v>
      </c>
      <c r="B33" s="112">
        <v>440</v>
      </c>
      <c r="C33" s="110" t="s">
        <v>298</v>
      </c>
      <c r="D33" s="90">
        <f>+Hoja1!G78</f>
        <v>1679506</v>
      </c>
      <c r="E33" s="24">
        <v>106454</v>
      </c>
      <c r="F33" s="24">
        <v>67824</v>
      </c>
      <c r="G33" s="20">
        <f t="shared" si="0"/>
        <v>1853784</v>
      </c>
      <c r="H33" s="21">
        <f t="shared" si="1"/>
        <v>123585.60000000001</v>
      </c>
      <c r="I33" s="25">
        <f t="shared" si="11"/>
        <v>926892</v>
      </c>
      <c r="J33" s="22">
        <f t="shared" si="3"/>
        <v>980960.7</v>
      </c>
      <c r="K33" s="20">
        <f t="shared" si="4"/>
        <v>2139575.7000000002</v>
      </c>
      <c r="L33" s="20">
        <f t="shared" si="5"/>
        <v>1045006.3625</v>
      </c>
      <c r="M33" s="20">
        <f t="shared" si="6"/>
        <v>1045006.3625</v>
      </c>
      <c r="N33" s="20">
        <f t="shared" si="7"/>
        <v>2268310.7000000002</v>
      </c>
      <c r="O33" s="21">
        <f t="shared" si="8"/>
        <v>272197.28399999999</v>
      </c>
      <c r="P33" s="21">
        <f t="shared" si="9"/>
        <v>8801534.7090000007</v>
      </c>
    </row>
    <row r="34" spans="1:16" ht="16.5" x14ac:dyDescent="0.3">
      <c r="A34" s="247" t="s">
        <v>308</v>
      </c>
      <c r="B34" s="248"/>
      <c r="C34" s="249"/>
      <c r="D34" s="86">
        <f>SUM(D8:D33)</f>
        <v>60994808</v>
      </c>
      <c r="E34" s="86">
        <f t="shared" ref="E34:P34" si="15">SUM(E8:E33)</f>
        <v>851632</v>
      </c>
      <c r="F34" s="86">
        <f t="shared" si="15"/>
        <v>542592</v>
      </c>
      <c r="G34" s="86">
        <f>SUM(G8:G33)</f>
        <v>62389032</v>
      </c>
      <c r="H34" s="86">
        <f t="shared" si="15"/>
        <v>4159268.8</v>
      </c>
      <c r="I34" s="86">
        <f t="shared" si="15"/>
        <v>25420752.75</v>
      </c>
      <c r="J34" s="86">
        <f t="shared" si="15"/>
        <v>33014196.100000001</v>
      </c>
      <c r="K34" s="86">
        <f t="shared" si="15"/>
        <v>72007341.100000009</v>
      </c>
      <c r="L34" s="86">
        <f t="shared" si="15"/>
        <v>34929077.035416663</v>
      </c>
      <c r="M34" s="86">
        <f t="shared" si="15"/>
        <v>34929077.035416663</v>
      </c>
      <c r="N34" s="86">
        <f t="shared" si="15"/>
        <v>75858765.829166666</v>
      </c>
      <c r="O34" s="86">
        <f t="shared" si="15"/>
        <v>9103051.8994999956</v>
      </c>
      <c r="P34" s="86">
        <f t="shared" si="15"/>
        <v>289421530.54949999</v>
      </c>
    </row>
    <row r="35" spans="1:16" ht="16.5" x14ac:dyDescent="0.25">
      <c r="N35" s="29"/>
    </row>
    <row r="36" spans="1:16" x14ac:dyDescent="0.25">
      <c r="D36" t="s">
        <v>344</v>
      </c>
      <c r="E36" s="106">
        <f>+E21+E33+E32+E31+E30+E29</f>
        <v>638724</v>
      </c>
      <c r="F36" s="106">
        <f>+F21+F33+F32+F31+F30+F29</f>
        <v>406944</v>
      </c>
      <c r="H36" s="1">
        <f>+H9+H10+H11+H12+H13+H14+H17+H22+H23+H24+H25+H26+H27+H28</f>
        <v>2286560.1333333328</v>
      </c>
      <c r="K36" s="1">
        <f>+K9+K10+K11+K12+K13+K14+K17+K22+K23+K24+K25+K26+K27+K28</f>
        <v>39586072.308333337</v>
      </c>
      <c r="L36" s="1">
        <f>+L9+L10+L11+L12+L13+L14+L17+L22+L23+L24+L25+L26+L27+L28</f>
        <v>19203766.798263885</v>
      </c>
      <c r="M36" s="1">
        <f>+M9+M10+M11+M12+M13+M14+M17+M22+M23+M24+M25+M26+M27+M28</f>
        <v>19203766.798263885</v>
      </c>
    </row>
    <row r="37" spans="1:16" x14ac:dyDescent="0.25">
      <c r="E37" s="107">
        <f>+E36*12</f>
        <v>7664688</v>
      </c>
      <c r="F37" s="107">
        <f>+F36*12</f>
        <v>4883328</v>
      </c>
    </row>
    <row r="39" spans="1:16" x14ac:dyDescent="0.25">
      <c r="E39" s="106">
        <f>+E27+E28</f>
        <v>212908</v>
      </c>
      <c r="F39" s="106">
        <f>+F27+F28</f>
        <v>135648</v>
      </c>
    </row>
    <row r="40" spans="1:16" x14ac:dyDescent="0.25">
      <c r="E40" s="106">
        <f>+E39*12</f>
        <v>2554896</v>
      </c>
      <c r="F40" s="106">
        <f>+F39*12</f>
        <v>1627776</v>
      </c>
    </row>
    <row r="95" spans="4:4" x14ac:dyDescent="0.25">
      <c r="D95" s="28">
        <f>+'Prestaciones Sociales'!J9+'Prestaciones Sociales'!J10+'Prestaciones Sociales'!J11</f>
        <v>4865749.4124999996</v>
      </c>
    </row>
  </sheetData>
  <mergeCells count="1">
    <mergeCell ref="A34:C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34"/>
  <sheetViews>
    <sheetView workbookViewId="0">
      <selection activeCell="B8" sqref="B8"/>
    </sheetView>
  </sheetViews>
  <sheetFormatPr baseColWidth="10" defaultRowHeight="14.25" x14ac:dyDescent="0.2"/>
  <cols>
    <col min="1" max="1" width="10.7109375" style="93" customWidth="1"/>
    <col min="2" max="2" width="10" style="93" customWidth="1"/>
    <col min="3" max="3" width="45.85546875" style="93" customWidth="1"/>
    <col min="4" max="4" width="16" style="93" customWidth="1"/>
    <col min="5" max="5" width="18" style="93" customWidth="1"/>
    <col min="6" max="8" width="16" style="93" customWidth="1"/>
    <col min="9" max="9" width="17.85546875" style="93" customWidth="1"/>
    <col min="10" max="10" width="15.140625" style="93" customWidth="1"/>
    <col min="11" max="16384" width="11.42578125" style="93"/>
  </cols>
  <sheetData>
    <row r="6" spans="1:11" ht="15" thickBot="1" x14ac:dyDescent="0.25"/>
    <row r="7" spans="1:11" ht="39" thickBot="1" x14ac:dyDescent="0.25">
      <c r="A7" s="39" t="s">
        <v>312</v>
      </c>
      <c r="B7" s="39" t="s">
        <v>325</v>
      </c>
      <c r="C7" s="40" t="s">
        <v>276</v>
      </c>
      <c r="D7" s="39" t="s">
        <v>277</v>
      </c>
      <c r="E7" s="39" t="s">
        <v>278</v>
      </c>
      <c r="F7" s="39" t="s">
        <v>279</v>
      </c>
      <c r="G7" s="39" t="s">
        <v>280</v>
      </c>
      <c r="H7" s="87" t="s">
        <v>299</v>
      </c>
      <c r="I7" s="87" t="s">
        <v>300</v>
      </c>
      <c r="J7" s="87" t="s">
        <v>301</v>
      </c>
      <c r="K7" s="87" t="s">
        <v>289</v>
      </c>
    </row>
    <row r="8" spans="1:11" x14ac:dyDescent="0.2">
      <c r="A8" s="37">
        <v>1</v>
      </c>
      <c r="B8" s="32">
        <v>85</v>
      </c>
      <c r="C8" s="35" t="s">
        <v>290</v>
      </c>
      <c r="D8" s="91">
        <f>+Hoja1!G50</f>
        <v>5712469</v>
      </c>
      <c r="E8" s="20">
        <v>0</v>
      </c>
      <c r="F8" s="20">
        <v>0</v>
      </c>
      <c r="G8" s="20">
        <f>+D8+E8+F8</f>
        <v>5712469</v>
      </c>
      <c r="H8" s="94">
        <f>+G8*4%*12</f>
        <v>2741985.12</v>
      </c>
      <c r="I8" s="94">
        <f>+G8*3%*12</f>
        <v>2056488.84</v>
      </c>
      <c r="J8" s="94">
        <f>+G8*2%*12</f>
        <v>1370992.56</v>
      </c>
      <c r="K8" s="94">
        <f>+H8+I8+J8</f>
        <v>6169466.5199999996</v>
      </c>
    </row>
    <row r="9" spans="1:11" x14ac:dyDescent="0.2">
      <c r="A9" s="38">
        <v>1</v>
      </c>
      <c r="B9" s="33">
        <v>217</v>
      </c>
      <c r="C9" s="36" t="s">
        <v>302</v>
      </c>
      <c r="D9" s="92">
        <f>+Hoja1!G52</f>
        <v>3086209</v>
      </c>
      <c r="E9" s="23">
        <v>0</v>
      </c>
      <c r="F9" s="23">
        <v>0</v>
      </c>
      <c r="G9" s="20">
        <f t="shared" ref="G9:G33" si="0">+D9+E9+F9</f>
        <v>3086209</v>
      </c>
      <c r="H9" s="94">
        <f>+G9*4%*12</f>
        <v>1481380.32</v>
      </c>
      <c r="I9" s="94">
        <f>+G9*3%*12</f>
        <v>1111035.2399999998</v>
      </c>
      <c r="J9" s="94">
        <f>+G9*2%*12</f>
        <v>740690.16</v>
      </c>
      <c r="K9" s="94">
        <f>+H9+I9+J9</f>
        <v>3333105.7199999997</v>
      </c>
    </row>
    <row r="10" spans="1:11" x14ac:dyDescent="0.2">
      <c r="A10" s="38">
        <v>1</v>
      </c>
      <c r="B10" s="33">
        <v>217</v>
      </c>
      <c r="C10" s="36" t="s">
        <v>302</v>
      </c>
      <c r="D10" s="92">
        <f>+Hoja1!G53</f>
        <v>3086209</v>
      </c>
      <c r="E10" s="23">
        <v>0</v>
      </c>
      <c r="F10" s="23">
        <v>0</v>
      </c>
      <c r="G10" s="20">
        <f t="shared" si="0"/>
        <v>3086209</v>
      </c>
      <c r="H10" s="94">
        <f t="shared" ref="H10:H33" si="1">+G10*4%*12</f>
        <v>1481380.32</v>
      </c>
      <c r="I10" s="94">
        <f t="shared" ref="I10:I33" si="2">+G10*3%*12</f>
        <v>1111035.2399999998</v>
      </c>
      <c r="J10" s="94">
        <f t="shared" ref="J10:J33" si="3">+G10*2%*12</f>
        <v>740690.16</v>
      </c>
      <c r="K10" s="94">
        <f t="shared" ref="K10:K33" si="4">+H10+I10+J10</f>
        <v>3333105.7199999997</v>
      </c>
    </row>
    <row r="11" spans="1:11" x14ac:dyDescent="0.2">
      <c r="A11" s="38">
        <v>1</v>
      </c>
      <c r="B11" s="33">
        <v>217</v>
      </c>
      <c r="C11" s="36" t="s">
        <v>303</v>
      </c>
      <c r="D11" s="85">
        <v>3022699</v>
      </c>
      <c r="E11" s="23">
        <v>0</v>
      </c>
      <c r="F11" s="23">
        <v>0</v>
      </c>
      <c r="G11" s="20">
        <f t="shared" si="0"/>
        <v>3022699</v>
      </c>
      <c r="H11" s="94">
        <f t="shared" si="1"/>
        <v>1450895.52</v>
      </c>
      <c r="I11" s="94">
        <f t="shared" si="2"/>
        <v>1088171.6400000001</v>
      </c>
      <c r="J11" s="94">
        <f t="shared" si="3"/>
        <v>725447.76</v>
      </c>
      <c r="K11" s="94">
        <f t="shared" si="4"/>
        <v>3264514.92</v>
      </c>
    </row>
    <row r="12" spans="1:11" x14ac:dyDescent="0.2">
      <c r="A12" s="38">
        <v>1</v>
      </c>
      <c r="B12" s="33">
        <v>217</v>
      </c>
      <c r="C12" s="36" t="s">
        <v>304</v>
      </c>
      <c r="D12" s="23">
        <f>+Hoja1!G55</f>
        <v>2688601</v>
      </c>
      <c r="E12" s="23">
        <v>0</v>
      </c>
      <c r="F12" s="23">
        <v>0</v>
      </c>
      <c r="G12" s="20">
        <f t="shared" si="0"/>
        <v>2688601</v>
      </c>
      <c r="H12" s="94">
        <f t="shared" si="1"/>
        <v>1290528.48</v>
      </c>
      <c r="I12" s="94">
        <f t="shared" si="2"/>
        <v>967896.36</v>
      </c>
      <c r="J12" s="94">
        <f t="shared" si="3"/>
        <v>645264.24</v>
      </c>
      <c r="K12" s="94">
        <f t="shared" si="4"/>
        <v>2903689.08</v>
      </c>
    </row>
    <row r="13" spans="1:11" x14ac:dyDescent="0.2">
      <c r="A13" s="38">
        <v>1</v>
      </c>
      <c r="B13" s="33">
        <v>217</v>
      </c>
      <c r="C13" s="36" t="s">
        <v>305</v>
      </c>
      <c r="D13" s="23">
        <f>+Hoja1!G56</f>
        <v>2683790</v>
      </c>
      <c r="E13" s="23">
        <v>0</v>
      </c>
      <c r="F13" s="23">
        <v>0</v>
      </c>
      <c r="G13" s="20">
        <f t="shared" si="0"/>
        <v>2683790</v>
      </c>
      <c r="H13" s="94">
        <f t="shared" si="1"/>
        <v>1288219.2000000002</v>
      </c>
      <c r="I13" s="94">
        <f t="shared" si="2"/>
        <v>966164.39999999991</v>
      </c>
      <c r="J13" s="94">
        <f t="shared" si="3"/>
        <v>644109.60000000009</v>
      </c>
      <c r="K13" s="94">
        <f t="shared" si="4"/>
        <v>2898493.2</v>
      </c>
    </row>
    <row r="14" spans="1:11" x14ac:dyDescent="0.2">
      <c r="A14" s="38">
        <v>1</v>
      </c>
      <c r="B14" s="33">
        <v>243</v>
      </c>
      <c r="C14" s="36" t="s">
        <v>291</v>
      </c>
      <c r="D14" s="23">
        <f>+Hoja1!G57</f>
        <v>3423308</v>
      </c>
      <c r="E14" s="23">
        <v>0</v>
      </c>
      <c r="F14" s="23">
        <v>0</v>
      </c>
      <c r="G14" s="20">
        <f t="shared" si="0"/>
        <v>3423308</v>
      </c>
      <c r="H14" s="94">
        <f t="shared" si="1"/>
        <v>1643187.84</v>
      </c>
      <c r="I14" s="94">
        <f t="shared" si="2"/>
        <v>1232390.8799999999</v>
      </c>
      <c r="J14" s="94">
        <f t="shared" si="3"/>
        <v>821593.92</v>
      </c>
      <c r="K14" s="94">
        <f t="shared" si="4"/>
        <v>3697172.6399999997</v>
      </c>
    </row>
    <row r="15" spans="1:11" x14ac:dyDescent="0.2">
      <c r="A15" s="38">
        <v>1</v>
      </c>
      <c r="B15" s="34">
        <v>219</v>
      </c>
      <c r="C15" s="35" t="str">
        <f>+Hoja1!E58</f>
        <v>Profesional Universitario Area Control Interno</v>
      </c>
      <c r="D15" s="23">
        <f>+Hoja1!G58</f>
        <v>3399622</v>
      </c>
      <c r="E15" s="23">
        <v>0</v>
      </c>
      <c r="F15" s="23">
        <v>0</v>
      </c>
      <c r="G15" s="20">
        <f t="shared" si="0"/>
        <v>3399622</v>
      </c>
      <c r="H15" s="94">
        <f t="shared" si="1"/>
        <v>1631818.56</v>
      </c>
      <c r="I15" s="94">
        <f t="shared" si="2"/>
        <v>1223863.92</v>
      </c>
      <c r="J15" s="94">
        <f t="shared" si="3"/>
        <v>815909.28</v>
      </c>
      <c r="K15" s="94">
        <f t="shared" si="4"/>
        <v>3671591.76</v>
      </c>
    </row>
    <row r="16" spans="1:11" x14ac:dyDescent="0.2">
      <c r="A16" s="38">
        <v>1</v>
      </c>
      <c r="B16" s="34">
        <v>219</v>
      </c>
      <c r="C16" s="35" t="s">
        <v>361</v>
      </c>
      <c r="D16" s="23">
        <v>2571653</v>
      </c>
      <c r="E16" s="24">
        <v>0</v>
      </c>
      <c r="F16" s="24">
        <v>0</v>
      </c>
      <c r="G16" s="20">
        <f t="shared" si="0"/>
        <v>2571653</v>
      </c>
      <c r="H16" s="94">
        <f t="shared" si="1"/>
        <v>1234393.44</v>
      </c>
      <c r="I16" s="94">
        <f t="shared" si="2"/>
        <v>925795.08</v>
      </c>
      <c r="J16" s="94">
        <f t="shared" si="3"/>
        <v>617196.72</v>
      </c>
      <c r="K16" s="94">
        <f t="shared" si="4"/>
        <v>2777385.24</v>
      </c>
    </row>
    <row r="17" spans="1:11" x14ac:dyDescent="0.2">
      <c r="A17" s="38">
        <v>1</v>
      </c>
      <c r="B17" s="34">
        <v>237</v>
      </c>
      <c r="C17" s="35" t="s">
        <v>292</v>
      </c>
      <c r="D17" s="23">
        <f>+Hoja1!G60</f>
        <v>2931810</v>
      </c>
      <c r="E17" s="24">
        <v>0</v>
      </c>
      <c r="F17" s="24">
        <v>0</v>
      </c>
      <c r="G17" s="20">
        <f t="shared" si="0"/>
        <v>2931810</v>
      </c>
      <c r="H17" s="94">
        <f t="shared" si="1"/>
        <v>1407268.8</v>
      </c>
      <c r="I17" s="94">
        <f t="shared" si="2"/>
        <v>1055451.6000000001</v>
      </c>
      <c r="J17" s="94">
        <f t="shared" si="3"/>
        <v>703634.4</v>
      </c>
      <c r="K17" s="94">
        <f t="shared" si="4"/>
        <v>3166354.8000000003</v>
      </c>
    </row>
    <row r="18" spans="1:11" x14ac:dyDescent="0.2">
      <c r="A18" s="38">
        <v>1</v>
      </c>
      <c r="B18" s="34">
        <v>367</v>
      </c>
      <c r="C18" s="35" t="s">
        <v>293</v>
      </c>
      <c r="D18" s="23">
        <f>+Hoja1!G62</f>
        <v>1961795</v>
      </c>
      <c r="E18" s="24">
        <v>0</v>
      </c>
      <c r="F18" s="24">
        <v>0</v>
      </c>
      <c r="G18" s="20">
        <f t="shared" si="0"/>
        <v>1961795</v>
      </c>
      <c r="H18" s="94">
        <f t="shared" si="1"/>
        <v>941661.60000000009</v>
      </c>
      <c r="I18" s="94">
        <f t="shared" si="2"/>
        <v>706246.2</v>
      </c>
      <c r="J18" s="94">
        <f t="shared" si="3"/>
        <v>470830.80000000005</v>
      </c>
      <c r="K18" s="94">
        <f t="shared" si="4"/>
        <v>2118738.6</v>
      </c>
    </row>
    <row r="19" spans="1:11" x14ac:dyDescent="0.2">
      <c r="A19" s="38">
        <v>1</v>
      </c>
      <c r="B19" s="34">
        <v>367</v>
      </c>
      <c r="C19" s="35" t="s">
        <v>293</v>
      </c>
      <c r="D19" s="23">
        <f>+Hoja1!G63</f>
        <v>1961795</v>
      </c>
      <c r="E19" s="24">
        <v>0</v>
      </c>
      <c r="F19" s="24">
        <v>0</v>
      </c>
      <c r="G19" s="20">
        <f t="shared" si="0"/>
        <v>1961795</v>
      </c>
      <c r="H19" s="94">
        <f t="shared" si="1"/>
        <v>941661.60000000009</v>
      </c>
      <c r="I19" s="94">
        <f t="shared" si="2"/>
        <v>706246.2</v>
      </c>
      <c r="J19" s="94">
        <f t="shared" si="3"/>
        <v>470830.80000000005</v>
      </c>
      <c r="K19" s="94">
        <f t="shared" si="4"/>
        <v>2118738.6</v>
      </c>
    </row>
    <row r="20" spans="1:11" x14ac:dyDescent="0.2">
      <c r="A20" s="38">
        <v>1</v>
      </c>
      <c r="B20" s="34">
        <v>367</v>
      </c>
      <c r="C20" s="35" t="s">
        <v>293</v>
      </c>
      <c r="D20" s="23">
        <f>+Hoja1!G64</f>
        <v>1961795</v>
      </c>
      <c r="E20" s="24">
        <v>0</v>
      </c>
      <c r="F20" s="24">
        <v>0</v>
      </c>
      <c r="G20" s="20">
        <f t="shared" si="0"/>
        <v>1961795</v>
      </c>
      <c r="H20" s="94">
        <f t="shared" si="1"/>
        <v>941661.60000000009</v>
      </c>
      <c r="I20" s="94">
        <f t="shared" si="2"/>
        <v>706246.2</v>
      </c>
      <c r="J20" s="94">
        <f t="shared" si="3"/>
        <v>470830.80000000005</v>
      </c>
      <c r="K20" s="94">
        <f t="shared" si="4"/>
        <v>2118738.6</v>
      </c>
    </row>
    <row r="21" spans="1:11" x14ac:dyDescent="0.2">
      <c r="A21" s="38">
        <v>1</v>
      </c>
      <c r="B21" s="34">
        <v>407</v>
      </c>
      <c r="C21" s="35" t="s">
        <v>294</v>
      </c>
      <c r="D21" s="23">
        <f>+Hoja1!G66</f>
        <v>1712302</v>
      </c>
      <c r="E21" s="24">
        <v>106454</v>
      </c>
      <c r="F21" s="24">
        <v>67824</v>
      </c>
      <c r="G21" s="20">
        <f t="shared" si="0"/>
        <v>1886580</v>
      </c>
      <c r="H21" s="94">
        <f t="shared" si="1"/>
        <v>905558.39999999991</v>
      </c>
      <c r="I21" s="94">
        <f t="shared" si="2"/>
        <v>679168.8</v>
      </c>
      <c r="J21" s="94">
        <f t="shared" si="3"/>
        <v>452779.19999999995</v>
      </c>
      <c r="K21" s="94">
        <f t="shared" si="4"/>
        <v>2037506.4</v>
      </c>
    </row>
    <row r="22" spans="1:11" x14ac:dyDescent="0.2">
      <c r="A22" s="38">
        <v>1</v>
      </c>
      <c r="B22" s="34">
        <v>412</v>
      </c>
      <c r="C22" s="35" t="s">
        <v>295</v>
      </c>
      <c r="D22" s="23">
        <f>+Hoja1!G67</f>
        <v>1963834</v>
      </c>
      <c r="E22" s="24">
        <v>0</v>
      </c>
      <c r="F22" s="24">
        <v>0</v>
      </c>
      <c r="G22" s="20">
        <f t="shared" si="0"/>
        <v>1963834</v>
      </c>
      <c r="H22" s="94">
        <f t="shared" si="1"/>
        <v>942640.32000000007</v>
      </c>
      <c r="I22" s="94">
        <f t="shared" si="2"/>
        <v>706980.24</v>
      </c>
      <c r="J22" s="94">
        <f t="shared" si="3"/>
        <v>471320.16000000003</v>
      </c>
      <c r="K22" s="94">
        <f t="shared" si="4"/>
        <v>2120940.7200000002</v>
      </c>
    </row>
    <row r="23" spans="1:11" x14ac:dyDescent="0.2">
      <c r="A23" s="38">
        <v>1</v>
      </c>
      <c r="B23" s="34">
        <v>412</v>
      </c>
      <c r="C23" s="35" t="s">
        <v>295</v>
      </c>
      <c r="D23" s="23">
        <f>+Hoja1!G68</f>
        <v>1963834</v>
      </c>
      <c r="E23" s="24">
        <v>0</v>
      </c>
      <c r="F23" s="24">
        <v>0</v>
      </c>
      <c r="G23" s="20">
        <f t="shared" si="0"/>
        <v>1963834</v>
      </c>
      <c r="H23" s="94">
        <f t="shared" si="1"/>
        <v>942640.32000000007</v>
      </c>
      <c r="I23" s="94">
        <f t="shared" si="2"/>
        <v>706980.24</v>
      </c>
      <c r="J23" s="94">
        <f t="shared" si="3"/>
        <v>471320.16000000003</v>
      </c>
      <c r="K23" s="94">
        <f t="shared" si="4"/>
        <v>2120940.7200000002</v>
      </c>
    </row>
    <row r="24" spans="1:11" x14ac:dyDescent="0.2">
      <c r="A24" s="38">
        <v>1</v>
      </c>
      <c r="B24" s="34">
        <v>412</v>
      </c>
      <c r="C24" s="35" t="s">
        <v>295</v>
      </c>
      <c r="D24" s="23">
        <f>+Hoja1!G69</f>
        <v>1963834</v>
      </c>
      <c r="E24" s="24">
        <v>0</v>
      </c>
      <c r="F24" s="24">
        <v>0</v>
      </c>
      <c r="G24" s="20">
        <f t="shared" si="0"/>
        <v>1963834</v>
      </c>
      <c r="H24" s="94">
        <f t="shared" si="1"/>
        <v>942640.32000000007</v>
      </c>
      <c r="I24" s="94">
        <f t="shared" si="2"/>
        <v>706980.24</v>
      </c>
      <c r="J24" s="94">
        <f t="shared" si="3"/>
        <v>471320.16000000003</v>
      </c>
      <c r="K24" s="94">
        <f t="shared" si="4"/>
        <v>2120940.7200000002</v>
      </c>
    </row>
    <row r="25" spans="1:11" x14ac:dyDescent="0.2">
      <c r="A25" s="38">
        <v>1</v>
      </c>
      <c r="B25" s="34">
        <v>412</v>
      </c>
      <c r="C25" s="35" t="s">
        <v>295</v>
      </c>
      <c r="D25" s="23">
        <f>+Hoja1!G70</f>
        <v>1963834</v>
      </c>
      <c r="E25" s="24">
        <v>0</v>
      </c>
      <c r="F25" s="24">
        <v>0</v>
      </c>
      <c r="G25" s="20">
        <f t="shared" si="0"/>
        <v>1963834</v>
      </c>
      <c r="H25" s="94">
        <f t="shared" si="1"/>
        <v>942640.32000000007</v>
      </c>
      <c r="I25" s="94">
        <f t="shared" si="2"/>
        <v>706980.24</v>
      </c>
      <c r="J25" s="94">
        <f t="shared" si="3"/>
        <v>471320.16000000003</v>
      </c>
      <c r="K25" s="94">
        <f t="shared" si="4"/>
        <v>2120940.7200000002</v>
      </c>
    </row>
    <row r="26" spans="1:11" x14ac:dyDescent="0.2">
      <c r="A26" s="38">
        <v>1</v>
      </c>
      <c r="B26" s="34">
        <v>412</v>
      </c>
      <c r="C26" s="35" t="s">
        <v>295</v>
      </c>
      <c r="D26" s="23">
        <f>+Hoja1!G71</f>
        <v>1963834</v>
      </c>
      <c r="E26" s="24">
        <v>0</v>
      </c>
      <c r="F26" s="24">
        <v>0</v>
      </c>
      <c r="G26" s="20">
        <f t="shared" si="0"/>
        <v>1963834</v>
      </c>
      <c r="H26" s="94">
        <f t="shared" si="1"/>
        <v>942640.32000000007</v>
      </c>
      <c r="I26" s="94">
        <f t="shared" si="2"/>
        <v>706980.24</v>
      </c>
      <c r="J26" s="94">
        <f t="shared" si="3"/>
        <v>471320.16000000003</v>
      </c>
      <c r="K26" s="94">
        <f t="shared" si="4"/>
        <v>2120940.7200000002</v>
      </c>
    </row>
    <row r="27" spans="1:11" x14ac:dyDescent="0.2">
      <c r="A27" s="38">
        <v>1</v>
      </c>
      <c r="B27" s="34">
        <v>412</v>
      </c>
      <c r="C27" s="35" t="s">
        <v>296</v>
      </c>
      <c r="D27" s="23">
        <f>+Hoja1!G72</f>
        <v>1604025</v>
      </c>
      <c r="E27" s="24">
        <v>106454</v>
      </c>
      <c r="F27" s="24">
        <v>67824</v>
      </c>
      <c r="G27" s="20">
        <f t="shared" si="0"/>
        <v>1778303</v>
      </c>
      <c r="H27" s="94">
        <f t="shared" si="1"/>
        <v>853585.44</v>
      </c>
      <c r="I27" s="94">
        <f t="shared" si="2"/>
        <v>640189.07999999996</v>
      </c>
      <c r="J27" s="94">
        <f t="shared" si="3"/>
        <v>426792.72</v>
      </c>
      <c r="K27" s="94">
        <f t="shared" si="4"/>
        <v>1920567.24</v>
      </c>
    </row>
    <row r="28" spans="1:11" x14ac:dyDescent="0.2">
      <c r="A28" s="38">
        <v>1</v>
      </c>
      <c r="B28" s="34">
        <v>412</v>
      </c>
      <c r="C28" s="35" t="s">
        <v>296</v>
      </c>
      <c r="D28" s="23">
        <f>+D27</f>
        <v>1604025</v>
      </c>
      <c r="E28" s="24">
        <v>106454</v>
      </c>
      <c r="F28" s="24">
        <v>67824</v>
      </c>
      <c r="G28" s="20">
        <f t="shared" si="0"/>
        <v>1778303</v>
      </c>
      <c r="H28" s="94">
        <f t="shared" si="1"/>
        <v>853585.44</v>
      </c>
      <c r="I28" s="94">
        <f t="shared" si="2"/>
        <v>640189.07999999996</v>
      </c>
      <c r="J28" s="94">
        <f t="shared" si="3"/>
        <v>426792.72</v>
      </c>
      <c r="K28" s="94">
        <f t="shared" si="4"/>
        <v>1920567.24</v>
      </c>
    </row>
    <row r="29" spans="1:11" x14ac:dyDescent="0.2">
      <c r="A29" s="38">
        <v>1</v>
      </c>
      <c r="B29" s="34">
        <v>477</v>
      </c>
      <c r="C29" s="35" t="s">
        <v>297</v>
      </c>
      <c r="D29" s="23">
        <f>+Hoja1!G74</f>
        <v>1464697</v>
      </c>
      <c r="E29" s="24">
        <v>106454</v>
      </c>
      <c r="F29" s="24">
        <v>67824</v>
      </c>
      <c r="G29" s="20">
        <f t="shared" si="0"/>
        <v>1638975</v>
      </c>
      <c r="H29" s="94">
        <f t="shared" si="1"/>
        <v>786708</v>
      </c>
      <c r="I29" s="94">
        <f t="shared" si="2"/>
        <v>590031</v>
      </c>
      <c r="J29" s="94">
        <f t="shared" si="3"/>
        <v>393354</v>
      </c>
      <c r="K29" s="94">
        <f t="shared" si="4"/>
        <v>1770093</v>
      </c>
    </row>
    <row r="30" spans="1:11" x14ac:dyDescent="0.2">
      <c r="A30" s="38">
        <v>2</v>
      </c>
      <c r="B30" s="34">
        <v>477</v>
      </c>
      <c r="C30" s="35" t="s">
        <v>297</v>
      </c>
      <c r="D30" s="23">
        <f>+Hoja1!G75</f>
        <v>1464697</v>
      </c>
      <c r="E30" s="24">
        <v>106454</v>
      </c>
      <c r="F30" s="24">
        <v>67824</v>
      </c>
      <c r="G30" s="20">
        <f t="shared" si="0"/>
        <v>1638975</v>
      </c>
      <c r="H30" s="94">
        <f t="shared" si="1"/>
        <v>786708</v>
      </c>
      <c r="I30" s="94">
        <f t="shared" si="2"/>
        <v>590031</v>
      </c>
      <c r="J30" s="94">
        <f t="shared" si="3"/>
        <v>393354</v>
      </c>
      <c r="K30" s="94">
        <f t="shared" si="4"/>
        <v>1770093</v>
      </c>
    </row>
    <row r="31" spans="1:11" x14ac:dyDescent="0.2">
      <c r="A31" s="38">
        <v>1</v>
      </c>
      <c r="B31" s="34">
        <v>480</v>
      </c>
      <c r="C31" s="35" t="s">
        <v>306</v>
      </c>
      <c r="D31" s="23">
        <f>+Hoja1!G76</f>
        <v>1689934</v>
      </c>
      <c r="E31" s="24">
        <v>106454</v>
      </c>
      <c r="F31" s="24">
        <v>67824</v>
      </c>
      <c r="G31" s="20">
        <f t="shared" si="0"/>
        <v>1864212</v>
      </c>
      <c r="H31" s="94">
        <f t="shared" si="1"/>
        <v>894821.76</v>
      </c>
      <c r="I31" s="94">
        <f t="shared" si="2"/>
        <v>671116.32000000007</v>
      </c>
      <c r="J31" s="94">
        <f t="shared" si="3"/>
        <v>447410.88</v>
      </c>
      <c r="K31" s="94">
        <f t="shared" si="4"/>
        <v>2013348.96</v>
      </c>
    </row>
    <row r="32" spans="1:11" x14ac:dyDescent="0.2">
      <c r="A32" s="38">
        <v>1</v>
      </c>
      <c r="B32" s="34">
        <v>487</v>
      </c>
      <c r="C32" s="35" t="s">
        <v>307</v>
      </c>
      <c r="D32" s="23">
        <f>+Hoja1!G77</f>
        <v>1464697</v>
      </c>
      <c r="E32" s="24">
        <v>106454</v>
      </c>
      <c r="F32" s="24">
        <v>67824</v>
      </c>
      <c r="G32" s="20">
        <f t="shared" si="0"/>
        <v>1638975</v>
      </c>
      <c r="H32" s="94">
        <f t="shared" si="1"/>
        <v>786708</v>
      </c>
      <c r="I32" s="94">
        <f t="shared" si="2"/>
        <v>590031</v>
      </c>
      <c r="J32" s="94">
        <f t="shared" si="3"/>
        <v>393354</v>
      </c>
      <c r="K32" s="94">
        <f t="shared" si="4"/>
        <v>1770093</v>
      </c>
    </row>
    <row r="33" spans="1:11" x14ac:dyDescent="0.2">
      <c r="A33" s="38">
        <v>1</v>
      </c>
      <c r="B33" s="34">
        <v>440</v>
      </c>
      <c r="C33" s="35" t="s">
        <v>298</v>
      </c>
      <c r="D33" s="23">
        <f>+Hoja1!G78</f>
        <v>1679506</v>
      </c>
      <c r="E33" s="24">
        <v>106454</v>
      </c>
      <c r="F33" s="24">
        <v>67824</v>
      </c>
      <c r="G33" s="20">
        <f t="shared" si="0"/>
        <v>1853784</v>
      </c>
      <c r="H33" s="94">
        <f t="shared" si="1"/>
        <v>889816.32000000007</v>
      </c>
      <c r="I33" s="94">
        <f t="shared" si="2"/>
        <v>667362.24</v>
      </c>
      <c r="J33" s="94">
        <f t="shared" si="3"/>
        <v>444908.16000000003</v>
      </c>
      <c r="K33" s="94">
        <f t="shared" si="4"/>
        <v>2002086.7200000002</v>
      </c>
    </row>
    <row r="34" spans="1:11" ht="15" x14ac:dyDescent="0.25">
      <c r="A34" s="247" t="s">
        <v>308</v>
      </c>
      <c r="B34" s="248"/>
      <c r="C34" s="249"/>
      <c r="D34" s="95">
        <f>SUM(D8:D33)</f>
        <v>60994808</v>
      </c>
      <c r="E34" s="95">
        <f t="shared" ref="E34:G34" si="5">SUM(E8:E33)</f>
        <v>851632</v>
      </c>
      <c r="F34" s="95">
        <f t="shared" si="5"/>
        <v>542592</v>
      </c>
      <c r="G34" s="95">
        <f t="shared" si="5"/>
        <v>62389032</v>
      </c>
      <c r="H34" s="95">
        <f t="shared" ref="H34" si="6">SUM(H8:H33)</f>
        <v>29946735.360000007</v>
      </c>
      <c r="I34" s="95">
        <f t="shared" ref="I34" si="7">SUM(I8:I33)</f>
        <v>22460051.519999992</v>
      </c>
      <c r="J34" s="95">
        <f t="shared" ref="J34" si="8">SUM(J8:J33)</f>
        <v>14973367.680000003</v>
      </c>
      <c r="K34" s="95">
        <f t="shared" ref="K34" si="9">SUM(K8:K33)</f>
        <v>67380154.560000002</v>
      </c>
    </row>
  </sheetData>
  <mergeCells count="1">
    <mergeCell ref="A34:C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M37"/>
  <sheetViews>
    <sheetView topLeftCell="D16" workbookViewId="0">
      <selection activeCell="J30" sqref="J30"/>
    </sheetView>
  </sheetViews>
  <sheetFormatPr baseColWidth="10" defaultRowHeight="15" x14ac:dyDescent="0.25"/>
  <cols>
    <col min="1" max="2" width="13.28515625" customWidth="1"/>
    <col min="3" max="3" width="46.28515625" customWidth="1"/>
    <col min="4" max="4" width="16" customWidth="1"/>
    <col min="5" max="5" width="18" customWidth="1"/>
    <col min="6" max="9" width="16" customWidth="1"/>
    <col min="10" max="11" width="17.85546875" customWidth="1"/>
    <col min="12" max="12" width="15.140625" customWidth="1"/>
    <col min="13" max="13" width="14.140625" bestFit="1" customWidth="1"/>
  </cols>
  <sheetData>
    <row r="6" spans="1:13" ht="15.75" thickBot="1" x14ac:dyDescent="0.3"/>
    <row r="7" spans="1:13" ht="26.25" thickBot="1" x14ac:dyDescent="0.3">
      <c r="A7" s="87" t="s">
        <v>312</v>
      </c>
      <c r="B7" s="87" t="s">
        <v>325</v>
      </c>
      <c r="C7" s="88" t="s">
        <v>276</v>
      </c>
      <c r="D7" s="87" t="s">
        <v>277</v>
      </c>
      <c r="E7" s="87" t="s">
        <v>278</v>
      </c>
      <c r="F7" s="87" t="s">
        <v>279</v>
      </c>
      <c r="G7" s="87" t="s">
        <v>280</v>
      </c>
      <c r="H7" s="87" t="s">
        <v>309</v>
      </c>
      <c r="I7" s="123" t="s">
        <v>380</v>
      </c>
      <c r="J7" s="87" t="s">
        <v>310</v>
      </c>
      <c r="K7" s="124" t="s">
        <v>380</v>
      </c>
      <c r="L7" s="87" t="s">
        <v>311</v>
      </c>
      <c r="M7" s="87" t="s">
        <v>289</v>
      </c>
    </row>
    <row r="8" spans="1:13" x14ac:dyDescent="0.25">
      <c r="A8" s="108">
        <v>1</v>
      </c>
      <c r="B8" s="109">
        <v>85</v>
      </c>
      <c r="C8" s="110" t="s">
        <v>290</v>
      </c>
      <c r="D8" s="89">
        <f>+Hoja1!G50</f>
        <v>5712469</v>
      </c>
      <c r="E8" s="89">
        <v>0</v>
      </c>
      <c r="F8" s="89">
        <v>0</v>
      </c>
      <c r="G8" s="89">
        <f>+D8+E8+F8</f>
        <v>5712469</v>
      </c>
      <c r="H8" s="125">
        <f>+G8*12%*12</f>
        <v>8225955.3600000003</v>
      </c>
      <c r="I8" s="21"/>
      <c r="J8" s="21">
        <f t="shared" ref="J8:J33" si="0">+G8*8.5%*12</f>
        <v>5826718.3800000008</v>
      </c>
      <c r="K8" s="21"/>
      <c r="L8" s="22">
        <f t="shared" ref="L8:L33" si="1">+G8*2.42%*12</f>
        <v>1658900.9975999999</v>
      </c>
      <c r="M8" s="21">
        <f t="shared" ref="M8:M33" si="2">+H8+J8+L8</f>
        <v>15711574.737600002</v>
      </c>
    </row>
    <row r="9" spans="1:13" x14ac:dyDescent="0.25">
      <c r="A9" s="38">
        <v>1</v>
      </c>
      <c r="B9" s="33">
        <v>217</v>
      </c>
      <c r="C9" s="36" t="s">
        <v>302</v>
      </c>
      <c r="D9" s="92">
        <f>+Hoja1!G52</f>
        <v>3086209</v>
      </c>
      <c r="E9" s="23">
        <v>0</v>
      </c>
      <c r="F9" s="23">
        <v>0</v>
      </c>
      <c r="G9" s="20">
        <f t="shared" ref="G9:G33" si="3">+D9+E9+F9</f>
        <v>3086209</v>
      </c>
      <c r="H9" s="21">
        <f>+G9*12%*12</f>
        <v>4444140.959999999</v>
      </c>
      <c r="I9" s="21"/>
      <c r="J9" s="21">
        <f t="shared" si="0"/>
        <v>3147933.18</v>
      </c>
      <c r="K9" s="21"/>
      <c r="L9" s="22">
        <f t="shared" si="1"/>
        <v>896235.09359999991</v>
      </c>
      <c r="M9" s="21">
        <f t="shared" si="2"/>
        <v>8488309.2335999981</v>
      </c>
    </row>
    <row r="10" spans="1:13" x14ac:dyDescent="0.25">
      <c r="A10" s="38">
        <v>1</v>
      </c>
      <c r="B10" s="33">
        <v>217</v>
      </c>
      <c r="C10" s="36" t="s">
        <v>302</v>
      </c>
      <c r="D10" s="92">
        <f>+Hoja1!G53</f>
        <v>3086209</v>
      </c>
      <c r="E10" s="23">
        <v>0</v>
      </c>
      <c r="F10" s="23">
        <v>0</v>
      </c>
      <c r="G10" s="20">
        <f t="shared" si="3"/>
        <v>3086209</v>
      </c>
      <c r="H10" s="21">
        <f t="shared" ref="H10:H33" si="4">+G10*12%*12</f>
        <v>4444140.959999999</v>
      </c>
      <c r="I10" s="21"/>
      <c r="J10" s="21">
        <f t="shared" si="0"/>
        <v>3147933.18</v>
      </c>
      <c r="K10" s="21"/>
      <c r="L10" s="22">
        <f t="shared" si="1"/>
        <v>896235.09359999991</v>
      </c>
      <c r="M10" s="21">
        <f t="shared" si="2"/>
        <v>8488309.2335999981</v>
      </c>
    </row>
    <row r="11" spans="1:13" x14ac:dyDescent="0.25">
      <c r="A11" s="38">
        <v>1</v>
      </c>
      <c r="B11" s="33">
        <v>217</v>
      </c>
      <c r="C11" s="36" t="s">
        <v>303</v>
      </c>
      <c r="D11" s="85">
        <v>3022699</v>
      </c>
      <c r="E11" s="23">
        <v>0</v>
      </c>
      <c r="F11" s="23">
        <v>0</v>
      </c>
      <c r="G11" s="20">
        <f t="shared" si="3"/>
        <v>3022699</v>
      </c>
      <c r="H11" s="21">
        <f t="shared" si="4"/>
        <v>4352686.5600000005</v>
      </c>
      <c r="I11" s="21"/>
      <c r="J11" s="21">
        <f t="shared" si="0"/>
        <v>3083152.98</v>
      </c>
      <c r="K11" s="21"/>
      <c r="L11" s="22">
        <f t="shared" si="1"/>
        <v>877791.78960000002</v>
      </c>
      <c r="M11" s="21">
        <f t="shared" si="2"/>
        <v>8313631.3296000008</v>
      </c>
    </row>
    <row r="12" spans="1:13" x14ac:dyDescent="0.25">
      <c r="A12" s="38">
        <v>1</v>
      </c>
      <c r="B12" s="33">
        <v>217</v>
      </c>
      <c r="C12" s="36" t="s">
        <v>304</v>
      </c>
      <c r="D12" s="23">
        <f>+Hoja1!G55</f>
        <v>2688601</v>
      </c>
      <c r="E12" s="23">
        <v>0</v>
      </c>
      <c r="F12" s="23">
        <v>0</v>
      </c>
      <c r="G12" s="20">
        <f t="shared" si="3"/>
        <v>2688601</v>
      </c>
      <c r="H12" s="21">
        <f t="shared" si="4"/>
        <v>3871585.44</v>
      </c>
      <c r="I12" s="21"/>
      <c r="J12" s="21">
        <f t="shared" si="0"/>
        <v>2742373.0200000005</v>
      </c>
      <c r="K12" s="21"/>
      <c r="L12" s="22">
        <f t="shared" si="1"/>
        <v>780769.7304</v>
      </c>
      <c r="M12" s="21">
        <f t="shared" si="2"/>
        <v>7394728.1904000007</v>
      </c>
    </row>
    <row r="13" spans="1:13" x14ac:dyDescent="0.25">
      <c r="A13" s="38">
        <v>1</v>
      </c>
      <c r="B13" s="33">
        <v>217</v>
      </c>
      <c r="C13" s="36" t="s">
        <v>305</v>
      </c>
      <c r="D13" s="23">
        <f>+Hoja1!G56</f>
        <v>2683790</v>
      </c>
      <c r="E13" s="23">
        <v>0</v>
      </c>
      <c r="F13" s="23">
        <v>0</v>
      </c>
      <c r="G13" s="20">
        <f t="shared" si="3"/>
        <v>2683790</v>
      </c>
      <c r="H13" s="21">
        <f t="shared" si="4"/>
        <v>3864657.5999999996</v>
      </c>
      <c r="I13" s="21"/>
      <c r="J13" s="21">
        <f t="shared" si="0"/>
        <v>2737465.8000000003</v>
      </c>
      <c r="K13" s="21"/>
      <c r="L13" s="22">
        <f t="shared" si="1"/>
        <v>779372.61600000004</v>
      </c>
      <c r="M13" s="21">
        <f t="shared" si="2"/>
        <v>7381496.0160000008</v>
      </c>
    </row>
    <row r="14" spans="1:13" x14ac:dyDescent="0.25">
      <c r="A14" s="38">
        <v>1</v>
      </c>
      <c r="B14" s="33">
        <v>243</v>
      </c>
      <c r="C14" s="36" t="s">
        <v>291</v>
      </c>
      <c r="D14" s="23">
        <f>+Hoja1!G57</f>
        <v>3423308</v>
      </c>
      <c r="E14" s="23">
        <v>0</v>
      </c>
      <c r="F14" s="23">
        <v>0</v>
      </c>
      <c r="G14" s="20">
        <f t="shared" si="3"/>
        <v>3423308</v>
      </c>
      <c r="H14" s="21">
        <f t="shared" si="4"/>
        <v>4929563.5199999996</v>
      </c>
      <c r="I14" s="21"/>
      <c r="J14" s="21">
        <f t="shared" si="0"/>
        <v>3491774.16</v>
      </c>
      <c r="K14" s="21"/>
      <c r="L14" s="22">
        <f t="shared" si="1"/>
        <v>994128.64320000005</v>
      </c>
      <c r="M14" s="21">
        <f t="shared" si="2"/>
        <v>9415466.3232000005</v>
      </c>
    </row>
    <row r="15" spans="1:13" x14ac:dyDescent="0.25">
      <c r="A15" s="111">
        <v>1</v>
      </c>
      <c r="B15" s="112">
        <v>219</v>
      </c>
      <c r="C15" s="110" t="str">
        <f>+Hoja1!E58</f>
        <v>Profesional Universitario Area Control Interno</v>
      </c>
      <c r="D15" s="90">
        <f>+Hoja1!G58</f>
        <v>3399622</v>
      </c>
      <c r="E15" s="90">
        <v>0</v>
      </c>
      <c r="F15" s="90">
        <v>0</v>
      </c>
      <c r="G15" s="89">
        <f t="shared" si="3"/>
        <v>3399622</v>
      </c>
      <c r="H15" s="125">
        <f t="shared" si="4"/>
        <v>4895455.68</v>
      </c>
      <c r="I15" s="21"/>
      <c r="J15" s="21">
        <f t="shared" si="0"/>
        <v>3467614.44</v>
      </c>
      <c r="K15" s="21"/>
      <c r="L15" s="22">
        <f t="shared" si="1"/>
        <v>987250.22880000004</v>
      </c>
      <c r="M15" s="21">
        <f t="shared" si="2"/>
        <v>9350320.3487999998</v>
      </c>
    </row>
    <row r="16" spans="1:13" x14ac:dyDescent="0.25">
      <c r="A16" s="111">
        <v>1</v>
      </c>
      <c r="B16" s="112">
        <v>219</v>
      </c>
      <c r="C16" s="110" t="s">
        <v>361</v>
      </c>
      <c r="D16" s="90">
        <v>2571653</v>
      </c>
      <c r="E16" s="113">
        <v>0</v>
      </c>
      <c r="F16" s="113">
        <v>0</v>
      </c>
      <c r="G16" s="89">
        <f t="shared" si="3"/>
        <v>2571653</v>
      </c>
      <c r="H16" s="125">
        <f t="shared" si="4"/>
        <v>3703180.32</v>
      </c>
      <c r="I16" s="21"/>
      <c r="J16" s="21">
        <f t="shared" si="0"/>
        <v>2623086.06</v>
      </c>
      <c r="K16" s="21"/>
      <c r="L16" s="22">
        <f t="shared" si="1"/>
        <v>746808.03119999997</v>
      </c>
      <c r="M16" s="21">
        <f t="shared" si="2"/>
        <v>7073074.4112</v>
      </c>
    </row>
    <row r="17" spans="1:13" x14ac:dyDescent="0.25">
      <c r="A17" s="38">
        <v>1</v>
      </c>
      <c r="B17" s="34">
        <v>237</v>
      </c>
      <c r="C17" s="35" t="s">
        <v>292</v>
      </c>
      <c r="D17" s="23">
        <f>+Hoja1!G60</f>
        <v>2931810</v>
      </c>
      <c r="E17" s="24">
        <v>0</v>
      </c>
      <c r="F17" s="24">
        <v>0</v>
      </c>
      <c r="G17" s="20">
        <f t="shared" si="3"/>
        <v>2931810</v>
      </c>
      <c r="H17" s="21">
        <f t="shared" si="4"/>
        <v>4221806.4000000004</v>
      </c>
      <c r="I17" s="21"/>
      <c r="J17" s="21">
        <f t="shared" si="0"/>
        <v>2990446.2</v>
      </c>
      <c r="K17" s="21"/>
      <c r="L17" s="22">
        <f t="shared" si="1"/>
        <v>851397.62399999995</v>
      </c>
      <c r="M17" s="21">
        <f t="shared" si="2"/>
        <v>8063650.2240000004</v>
      </c>
    </row>
    <row r="18" spans="1:13" x14ac:dyDescent="0.25">
      <c r="A18" s="111">
        <v>1</v>
      </c>
      <c r="B18" s="112">
        <v>367</v>
      </c>
      <c r="C18" s="110" t="s">
        <v>293</v>
      </c>
      <c r="D18" s="90">
        <f>+Hoja1!G62</f>
        <v>1961795</v>
      </c>
      <c r="E18" s="113">
        <v>0</v>
      </c>
      <c r="F18" s="113">
        <v>0</v>
      </c>
      <c r="G18" s="89">
        <f t="shared" si="3"/>
        <v>1961795</v>
      </c>
      <c r="H18" s="125">
        <f t="shared" si="4"/>
        <v>2824984.8</v>
      </c>
      <c r="I18" s="21"/>
      <c r="J18" s="21">
        <f t="shared" si="0"/>
        <v>2001030.9000000001</v>
      </c>
      <c r="K18" s="21"/>
      <c r="L18" s="22">
        <f t="shared" si="1"/>
        <v>569705.26799999992</v>
      </c>
      <c r="M18" s="21">
        <f t="shared" si="2"/>
        <v>5395720.9680000003</v>
      </c>
    </row>
    <row r="19" spans="1:13" x14ac:dyDescent="0.25">
      <c r="A19" s="111">
        <v>1</v>
      </c>
      <c r="B19" s="112">
        <v>367</v>
      </c>
      <c r="C19" s="110" t="s">
        <v>293</v>
      </c>
      <c r="D19" s="90">
        <f>+Hoja1!G63</f>
        <v>1961795</v>
      </c>
      <c r="E19" s="113">
        <v>0</v>
      </c>
      <c r="F19" s="113">
        <v>0</v>
      </c>
      <c r="G19" s="89">
        <f t="shared" si="3"/>
        <v>1961795</v>
      </c>
      <c r="H19" s="125">
        <f t="shared" si="4"/>
        <v>2824984.8</v>
      </c>
      <c r="I19" s="21"/>
      <c r="J19" s="21">
        <f t="shared" si="0"/>
        <v>2001030.9000000001</v>
      </c>
      <c r="K19" s="21"/>
      <c r="L19" s="22">
        <f t="shared" si="1"/>
        <v>569705.26799999992</v>
      </c>
      <c r="M19" s="21">
        <f t="shared" si="2"/>
        <v>5395720.9680000003</v>
      </c>
    </row>
    <row r="20" spans="1:13" x14ac:dyDescent="0.25">
      <c r="A20" s="111">
        <v>1</v>
      </c>
      <c r="B20" s="112">
        <v>367</v>
      </c>
      <c r="C20" s="110" t="s">
        <v>293</v>
      </c>
      <c r="D20" s="90">
        <f>+Hoja1!G64</f>
        <v>1961795</v>
      </c>
      <c r="E20" s="113">
        <v>0</v>
      </c>
      <c r="F20" s="113">
        <v>0</v>
      </c>
      <c r="G20" s="89">
        <f t="shared" si="3"/>
        <v>1961795</v>
      </c>
      <c r="H20" s="125">
        <f t="shared" si="4"/>
        <v>2824984.8</v>
      </c>
      <c r="I20" s="21"/>
      <c r="J20" s="21">
        <f t="shared" si="0"/>
        <v>2001030.9000000001</v>
      </c>
      <c r="K20" s="21"/>
      <c r="L20" s="22">
        <f t="shared" si="1"/>
        <v>569705.26799999992</v>
      </c>
      <c r="M20" s="21">
        <f t="shared" si="2"/>
        <v>5395720.9680000003</v>
      </c>
    </row>
    <row r="21" spans="1:13" x14ac:dyDescent="0.25">
      <c r="A21" s="111">
        <v>1</v>
      </c>
      <c r="B21" s="112">
        <v>407</v>
      </c>
      <c r="C21" s="110" t="s">
        <v>294</v>
      </c>
      <c r="D21" s="90">
        <f>+Hoja1!G66</f>
        <v>1712302</v>
      </c>
      <c r="E21" s="113">
        <v>106454</v>
      </c>
      <c r="F21" s="113">
        <v>67824</v>
      </c>
      <c r="G21" s="89">
        <f t="shared" si="3"/>
        <v>1886580</v>
      </c>
      <c r="H21" s="125">
        <f t="shared" si="4"/>
        <v>2716675.2</v>
      </c>
      <c r="I21" s="21"/>
      <c r="J21" s="21">
        <f t="shared" si="0"/>
        <v>1924311.6</v>
      </c>
      <c r="K21" s="21"/>
      <c r="L21" s="22">
        <f t="shared" si="1"/>
        <v>547862.83199999994</v>
      </c>
      <c r="M21" s="21">
        <f t="shared" si="2"/>
        <v>5188849.6320000011</v>
      </c>
    </row>
    <row r="22" spans="1:13" x14ac:dyDescent="0.25">
      <c r="A22" s="38">
        <v>1</v>
      </c>
      <c r="B22" s="34">
        <v>412</v>
      </c>
      <c r="C22" s="35" t="s">
        <v>295</v>
      </c>
      <c r="D22" s="23">
        <f>+Hoja1!G67</f>
        <v>1963834</v>
      </c>
      <c r="E22" s="24">
        <v>0</v>
      </c>
      <c r="F22" s="24">
        <v>0</v>
      </c>
      <c r="G22" s="20">
        <f t="shared" si="3"/>
        <v>1963834</v>
      </c>
      <c r="H22" s="21">
        <f t="shared" si="4"/>
        <v>2827920.96</v>
      </c>
      <c r="I22" s="21"/>
      <c r="J22" s="21">
        <f t="shared" si="0"/>
        <v>2003110.6800000002</v>
      </c>
      <c r="K22" s="21"/>
      <c r="L22" s="22">
        <f t="shared" si="1"/>
        <v>570297.39360000007</v>
      </c>
      <c r="M22" s="21">
        <f t="shared" si="2"/>
        <v>5401329.0336000007</v>
      </c>
    </row>
    <row r="23" spans="1:13" x14ac:dyDescent="0.25">
      <c r="A23" s="38">
        <v>1</v>
      </c>
      <c r="B23" s="34">
        <v>412</v>
      </c>
      <c r="C23" s="35" t="s">
        <v>295</v>
      </c>
      <c r="D23" s="23">
        <f>+Hoja1!G68</f>
        <v>1963834</v>
      </c>
      <c r="E23" s="24">
        <v>0</v>
      </c>
      <c r="F23" s="24">
        <v>0</v>
      </c>
      <c r="G23" s="20">
        <f t="shared" si="3"/>
        <v>1963834</v>
      </c>
      <c r="H23" s="21">
        <f t="shared" si="4"/>
        <v>2827920.96</v>
      </c>
      <c r="I23" s="21"/>
      <c r="J23" s="21">
        <f t="shared" si="0"/>
        <v>2003110.6800000002</v>
      </c>
      <c r="K23" s="21"/>
      <c r="L23" s="22">
        <f t="shared" si="1"/>
        <v>570297.39360000007</v>
      </c>
      <c r="M23" s="21">
        <f t="shared" si="2"/>
        <v>5401329.0336000007</v>
      </c>
    </row>
    <row r="24" spans="1:13" x14ac:dyDescent="0.25">
      <c r="A24" s="38">
        <v>1</v>
      </c>
      <c r="B24" s="34">
        <v>412</v>
      </c>
      <c r="C24" s="35" t="s">
        <v>295</v>
      </c>
      <c r="D24" s="23">
        <f>+Hoja1!G69</f>
        <v>1963834</v>
      </c>
      <c r="E24" s="24">
        <v>0</v>
      </c>
      <c r="F24" s="24">
        <v>0</v>
      </c>
      <c r="G24" s="20">
        <f t="shared" si="3"/>
        <v>1963834</v>
      </c>
      <c r="H24" s="21">
        <f t="shared" si="4"/>
        <v>2827920.96</v>
      </c>
      <c r="I24" s="21"/>
      <c r="J24" s="21">
        <f t="shared" si="0"/>
        <v>2003110.6800000002</v>
      </c>
      <c r="K24" s="21"/>
      <c r="L24" s="22">
        <f t="shared" si="1"/>
        <v>570297.39360000007</v>
      </c>
      <c r="M24" s="21">
        <f t="shared" si="2"/>
        <v>5401329.0336000007</v>
      </c>
    </row>
    <row r="25" spans="1:13" x14ac:dyDescent="0.25">
      <c r="A25" s="38">
        <v>1</v>
      </c>
      <c r="B25" s="34">
        <v>412</v>
      </c>
      <c r="C25" s="35" t="s">
        <v>295</v>
      </c>
      <c r="D25" s="23">
        <f>+Hoja1!G70</f>
        <v>1963834</v>
      </c>
      <c r="E25" s="24">
        <v>0</v>
      </c>
      <c r="F25" s="24">
        <v>0</v>
      </c>
      <c r="G25" s="20">
        <f t="shared" si="3"/>
        <v>1963834</v>
      </c>
      <c r="H25" s="21">
        <f t="shared" si="4"/>
        <v>2827920.96</v>
      </c>
      <c r="I25" s="21"/>
      <c r="J25" s="21">
        <f t="shared" si="0"/>
        <v>2003110.6800000002</v>
      </c>
      <c r="K25" s="21"/>
      <c r="L25" s="22">
        <f t="shared" si="1"/>
        <v>570297.39360000007</v>
      </c>
      <c r="M25" s="21">
        <f t="shared" si="2"/>
        <v>5401329.0336000007</v>
      </c>
    </row>
    <row r="26" spans="1:13" x14ac:dyDescent="0.25">
      <c r="A26" s="38">
        <v>1</v>
      </c>
      <c r="B26" s="34">
        <v>412</v>
      </c>
      <c r="C26" s="35" t="s">
        <v>295</v>
      </c>
      <c r="D26" s="23">
        <f>+Hoja1!G71</f>
        <v>1963834</v>
      </c>
      <c r="E26" s="24">
        <v>0</v>
      </c>
      <c r="F26" s="24">
        <v>0</v>
      </c>
      <c r="G26" s="20">
        <f t="shared" si="3"/>
        <v>1963834</v>
      </c>
      <c r="H26" s="21">
        <f t="shared" si="4"/>
        <v>2827920.96</v>
      </c>
      <c r="I26" s="21"/>
      <c r="J26" s="21">
        <f t="shared" si="0"/>
        <v>2003110.6800000002</v>
      </c>
      <c r="K26" s="21"/>
      <c r="L26" s="22">
        <f t="shared" si="1"/>
        <v>570297.39360000007</v>
      </c>
      <c r="M26" s="21">
        <f t="shared" si="2"/>
        <v>5401329.0336000007</v>
      </c>
    </row>
    <row r="27" spans="1:13" x14ac:dyDescent="0.25">
      <c r="A27" s="38">
        <v>1</v>
      </c>
      <c r="B27" s="34">
        <v>412</v>
      </c>
      <c r="C27" s="35" t="s">
        <v>296</v>
      </c>
      <c r="D27" s="23">
        <f>+Hoja1!G72</f>
        <v>1604025</v>
      </c>
      <c r="E27" s="24">
        <v>106454</v>
      </c>
      <c r="F27" s="24">
        <v>67824</v>
      </c>
      <c r="G27" s="20">
        <f t="shared" si="3"/>
        <v>1778303</v>
      </c>
      <c r="H27" s="21">
        <f t="shared" si="4"/>
        <v>2560756.3199999998</v>
      </c>
      <c r="I27" s="21"/>
      <c r="J27" s="21">
        <f t="shared" si="0"/>
        <v>1813869.06</v>
      </c>
      <c r="K27" s="21"/>
      <c r="L27" s="22">
        <f t="shared" si="1"/>
        <v>516419.1912</v>
      </c>
      <c r="M27" s="21">
        <f t="shared" si="2"/>
        <v>4891044.5712000001</v>
      </c>
    </row>
    <row r="28" spans="1:13" x14ac:dyDescent="0.25">
      <c r="A28" s="38">
        <v>1</v>
      </c>
      <c r="B28" s="34">
        <v>412</v>
      </c>
      <c r="C28" s="35" t="s">
        <v>296</v>
      </c>
      <c r="D28" s="23">
        <f>+D27</f>
        <v>1604025</v>
      </c>
      <c r="E28" s="24">
        <v>106454</v>
      </c>
      <c r="F28" s="24">
        <v>67824</v>
      </c>
      <c r="G28" s="20">
        <f t="shared" si="3"/>
        <v>1778303</v>
      </c>
      <c r="H28" s="21">
        <f t="shared" si="4"/>
        <v>2560756.3199999998</v>
      </c>
      <c r="I28" s="21"/>
      <c r="J28" s="21">
        <f t="shared" si="0"/>
        <v>1813869.06</v>
      </c>
      <c r="K28" s="21"/>
      <c r="L28" s="22">
        <f t="shared" si="1"/>
        <v>516419.1912</v>
      </c>
      <c r="M28" s="21">
        <f t="shared" si="2"/>
        <v>4891044.5712000001</v>
      </c>
    </row>
    <row r="29" spans="1:13" x14ac:dyDescent="0.25">
      <c r="A29" s="111">
        <v>1</v>
      </c>
      <c r="B29" s="112">
        <v>477</v>
      </c>
      <c r="C29" s="110" t="s">
        <v>297</v>
      </c>
      <c r="D29" s="90">
        <f>+Hoja1!G74</f>
        <v>1464697</v>
      </c>
      <c r="E29" s="113">
        <v>106454</v>
      </c>
      <c r="F29" s="113">
        <v>67824</v>
      </c>
      <c r="G29" s="89">
        <f t="shared" si="3"/>
        <v>1638975</v>
      </c>
      <c r="H29" s="125">
        <f t="shared" si="4"/>
        <v>2360124</v>
      </c>
      <c r="I29" s="21"/>
      <c r="J29" s="21">
        <f t="shared" si="0"/>
        <v>1671754.5</v>
      </c>
      <c r="K29" s="21"/>
      <c r="L29" s="22">
        <f t="shared" si="1"/>
        <v>475958.33999999997</v>
      </c>
      <c r="M29" s="21">
        <f t="shared" si="2"/>
        <v>4507836.84</v>
      </c>
    </row>
    <row r="30" spans="1:13" x14ac:dyDescent="0.25">
      <c r="A30" s="111">
        <v>2</v>
      </c>
      <c r="B30" s="112">
        <v>477</v>
      </c>
      <c r="C30" s="110" t="s">
        <v>297</v>
      </c>
      <c r="D30" s="90">
        <f>+Hoja1!G75</f>
        <v>1464697</v>
      </c>
      <c r="E30" s="113">
        <v>106454</v>
      </c>
      <c r="F30" s="113">
        <v>67824</v>
      </c>
      <c r="G30" s="89">
        <f t="shared" si="3"/>
        <v>1638975</v>
      </c>
      <c r="H30" s="125">
        <f t="shared" si="4"/>
        <v>2360124</v>
      </c>
      <c r="I30" s="21"/>
      <c r="J30" s="21">
        <f t="shared" si="0"/>
        <v>1671754.5</v>
      </c>
      <c r="K30" s="21"/>
      <c r="L30" s="22">
        <f t="shared" si="1"/>
        <v>475958.33999999997</v>
      </c>
      <c r="M30" s="21">
        <f t="shared" si="2"/>
        <v>4507836.84</v>
      </c>
    </row>
    <row r="31" spans="1:13" x14ac:dyDescent="0.25">
      <c r="A31" s="111">
        <v>1</v>
      </c>
      <c r="B31" s="112">
        <v>480</v>
      </c>
      <c r="C31" s="110" t="s">
        <v>306</v>
      </c>
      <c r="D31" s="90">
        <f>+Hoja1!G76</f>
        <v>1689934</v>
      </c>
      <c r="E31" s="113">
        <v>106454</v>
      </c>
      <c r="F31" s="113">
        <v>67824</v>
      </c>
      <c r="G31" s="89">
        <f t="shared" si="3"/>
        <v>1864212</v>
      </c>
      <c r="H31" s="125">
        <f t="shared" si="4"/>
        <v>2684465.2800000003</v>
      </c>
      <c r="I31" s="21"/>
      <c r="J31" s="21">
        <f t="shared" si="0"/>
        <v>1901496.2400000002</v>
      </c>
      <c r="K31" s="21"/>
      <c r="L31" s="22">
        <f t="shared" si="1"/>
        <v>541367.16479999991</v>
      </c>
      <c r="M31" s="21">
        <f t="shared" si="2"/>
        <v>5127328.6848000009</v>
      </c>
    </row>
    <row r="32" spans="1:13" x14ac:dyDescent="0.25">
      <c r="A32" s="111">
        <v>1</v>
      </c>
      <c r="B32" s="112">
        <v>487</v>
      </c>
      <c r="C32" s="110" t="s">
        <v>307</v>
      </c>
      <c r="D32" s="90">
        <f>+Hoja1!G77</f>
        <v>1464697</v>
      </c>
      <c r="E32" s="113">
        <v>106454</v>
      </c>
      <c r="F32" s="113">
        <v>67824</v>
      </c>
      <c r="G32" s="89">
        <f t="shared" si="3"/>
        <v>1638975</v>
      </c>
      <c r="H32" s="126">
        <f t="shared" si="4"/>
        <v>2360124</v>
      </c>
      <c r="I32" s="26"/>
      <c r="J32" s="26">
        <f t="shared" si="0"/>
        <v>1671754.5</v>
      </c>
      <c r="K32" s="26"/>
      <c r="L32" s="27">
        <f t="shared" si="1"/>
        <v>475958.33999999997</v>
      </c>
      <c r="M32" s="26">
        <f t="shared" si="2"/>
        <v>4507836.84</v>
      </c>
    </row>
    <row r="33" spans="1:13" x14ac:dyDescent="0.25">
      <c r="A33" s="111">
        <v>1</v>
      </c>
      <c r="B33" s="112">
        <v>440</v>
      </c>
      <c r="C33" s="110" t="s">
        <v>298</v>
      </c>
      <c r="D33" s="90">
        <f>+Hoja1!G78</f>
        <v>1679506</v>
      </c>
      <c r="E33" s="113">
        <v>106454</v>
      </c>
      <c r="F33" s="113">
        <v>67824</v>
      </c>
      <c r="G33" s="89">
        <f t="shared" si="3"/>
        <v>1853784</v>
      </c>
      <c r="H33" s="127">
        <f t="shared" si="4"/>
        <v>2669448.96</v>
      </c>
      <c r="I33" s="30"/>
      <c r="J33" s="30">
        <f t="shared" si="0"/>
        <v>1890859.6800000002</v>
      </c>
      <c r="K33" s="30"/>
      <c r="L33" s="31">
        <f t="shared" si="1"/>
        <v>538338.87360000005</v>
      </c>
      <c r="M33" s="30">
        <f t="shared" si="2"/>
        <v>5098647.5136000011</v>
      </c>
    </row>
    <row r="34" spans="1:13" x14ac:dyDescent="0.25">
      <c r="A34" s="247" t="s">
        <v>308</v>
      </c>
      <c r="B34" s="248"/>
      <c r="C34" s="249"/>
      <c r="D34" s="95">
        <f>SUM(D8:D33)</f>
        <v>60994808</v>
      </c>
      <c r="E34" s="95">
        <f t="shared" ref="E34:G34" si="5">SUM(E8:E33)</f>
        <v>851632</v>
      </c>
      <c r="F34" s="95">
        <f t="shared" si="5"/>
        <v>542592</v>
      </c>
      <c r="G34" s="95">
        <f t="shared" si="5"/>
        <v>62389032</v>
      </c>
      <c r="H34" s="95">
        <f t="shared" ref="H34" si="6">SUM(H8:H33)</f>
        <v>89840206.079999968</v>
      </c>
      <c r="I34" s="95"/>
      <c r="J34" s="95">
        <f t="shared" ref="J34" si="7">SUM(J8:J33)</f>
        <v>63636812.640000008</v>
      </c>
      <c r="K34" s="95"/>
      <c r="L34" s="95">
        <f t="shared" ref="L34" si="8">SUM(L8:L33)</f>
        <v>18117774.892799996</v>
      </c>
      <c r="M34" s="95">
        <f t="shared" ref="M34" si="9">SUM(M8:M33)</f>
        <v>171594793.61280003</v>
      </c>
    </row>
    <row r="37" spans="1:13" x14ac:dyDescent="0.25">
      <c r="H37" s="28">
        <f>+H8+H15+H16+H18+H19+H20+H21+H29+H30+H31+H32+H33</f>
        <v>40450507.200000003</v>
      </c>
      <c r="J37" s="28">
        <f>+J8+J15+J16+J18+J19+J20+J21+J29+J30+J31+J32+J33</f>
        <v>28652442.600000001</v>
      </c>
      <c r="L37" s="28">
        <f>+L8+L15+L16+L18+L19+L20+L21+L29+L30+L31+L32+L33</f>
        <v>8157518.9519999996</v>
      </c>
    </row>
  </sheetData>
  <mergeCells count="1">
    <mergeCell ref="A34:C3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Ingresos</vt:lpstr>
      <vt:lpstr>Hoja2</vt:lpstr>
      <vt:lpstr>Gastos 1</vt:lpstr>
      <vt:lpstr>Hoja4</vt:lpstr>
      <vt:lpstr>Hoja3</vt:lpstr>
      <vt:lpstr>Hoja1</vt:lpstr>
      <vt:lpstr>Prestaciones Sociales</vt:lpstr>
      <vt:lpstr>Aportes Parafiscales</vt:lpstr>
      <vt:lpstr>Aportes Seguridad Social</vt:lpstr>
      <vt:lpstr>Hoja5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Janus</cp:lastModifiedBy>
  <cp:lastPrinted>2021-11-07T23:57:35Z</cp:lastPrinted>
  <dcterms:created xsi:type="dcterms:W3CDTF">2021-05-21T18:36:03Z</dcterms:created>
  <dcterms:modified xsi:type="dcterms:W3CDTF">2024-01-23T15:04:59Z</dcterms:modified>
</cp:coreProperties>
</file>