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us\Desktop\"/>
    </mc:Choice>
  </mc:AlternateContent>
  <bookViews>
    <workbookView xWindow="0" yWindow="0" windowWidth="20490" windowHeight="7230"/>
  </bookViews>
  <sheets>
    <sheet name="Ingresos" sheetId="1" r:id="rId1"/>
    <sheet name="Hoja2" sheetId="9" state="hidden" r:id="rId2"/>
    <sheet name="Gastos 1" sheetId="3" r:id="rId3"/>
    <sheet name="Hoja4" sheetId="11" state="hidden" r:id="rId4"/>
    <sheet name="Hoja3" sheetId="10" state="hidden" r:id="rId5"/>
    <sheet name="Hoja1" sheetId="8" state="hidden" r:id="rId6"/>
    <sheet name="Prestaciones Sociales" sheetId="4" state="hidden" r:id="rId7"/>
    <sheet name="Aportes Parafiscales" sheetId="5" state="hidden" r:id="rId8"/>
    <sheet name="Aportes Seguridad Social" sheetId="6" state="hidden" r:id="rId9"/>
    <sheet name="Hoja5" sheetId="7" state="hidden" r:id="rId10"/>
  </sheets>
  <definedNames>
    <definedName name="_xlnm._FilterDatabase" localSheetId="5" hidden="1">Hoja1!$D$48:$J$79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 i="3" l="1"/>
  <c r="P8" i="3"/>
  <c r="E148" i="3"/>
  <c r="E145" i="3"/>
  <c r="M7" i="3"/>
  <c r="M10" i="3"/>
  <c r="N8" i="3" s="1"/>
  <c r="F148" i="3"/>
  <c r="F145" i="3"/>
  <c r="F143" i="3"/>
  <c r="F139" i="3"/>
  <c r="F138" i="3"/>
  <c r="F137" i="3"/>
  <c r="F133" i="3"/>
  <c r="F132" i="3"/>
  <c r="F131" i="3"/>
  <c r="F128" i="3"/>
  <c r="F127" i="3"/>
  <c r="F126" i="3"/>
  <c r="F125" i="3"/>
  <c r="F124" i="3"/>
  <c r="F123" i="3"/>
  <c r="F122" i="3"/>
  <c r="F120" i="3"/>
  <c r="F119" i="3"/>
  <c r="F117" i="3"/>
  <c r="F116" i="3"/>
  <c r="F115" i="3"/>
  <c r="F114" i="3"/>
  <c r="F113" i="3"/>
  <c r="F112" i="3"/>
  <c r="F102" i="3"/>
  <c r="F95" i="3"/>
  <c r="F83" i="3"/>
  <c r="F82" i="3"/>
  <c r="F80" i="3"/>
  <c r="E72" i="3"/>
  <c r="F78" i="3"/>
  <c r="F77" i="3"/>
  <c r="F76" i="3"/>
  <c r="F75" i="3"/>
  <c r="F74" i="3"/>
  <c r="F73" i="3"/>
  <c r="F71" i="3"/>
  <c r="F70" i="3"/>
  <c r="F69" i="3"/>
  <c r="F68" i="3"/>
  <c r="F67" i="3"/>
  <c r="F65" i="3"/>
  <c r="F64" i="3"/>
  <c r="F63" i="3"/>
  <c r="F62" i="3"/>
  <c r="F61" i="3"/>
  <c r="F60" i="3"/>
  <c r="F59" i="3"/>
  <c r="F58" i="3"/>
  <c r="F57" i="3"/>
  <c r="F54" i="3"/>
  <c r="F53" i="3"/>
  <c r="F52" i="3"/>
  <c r="F51" i="3"/>
  <c r="F49" i="3"/>
  <c r="F43" i="3"/>
  <c r="F36" i="3"/>
  <c r="F35" i="3"/>
  <c r="F34" i="3"/>
  <c r="F33" i="3"/>
  <c r="F30" i="3"/>
  <c r="F29" i="3"/>
  <c r="F28" i="3"/>
  <c r="F27" i="3"/>
  <c r="F26" i="3"/>
  <c r="F25" i="3"/>
  <c r="F24" i="3"/>
  <c r="F22" i="3"/>
  <c r="F21" i="3"/>
  <c r="F14" i="3"/>
  <c r="F15" i="3"/>
  <c r="F16" i="3"/>
  <c r="F17" i="3"/>
  <c r="F18" i="3"/>
  <c r="F19" i="3"/>
  <c r="F13" i="3"/>
  <c r="G19" i="1"/>
  <c r="G18" i="1"/>
  <c r="G17" i="1"/>
  <c r="G16" i="1"/>
  <c r="G15" i="1"/>
  <c r="N9" i="3" l="1"/>
  <c r="O8" i="3"/>
  <c r="O9" i="3"/>
  <c r="E94" i="3" l="1"/>
  <c r="E93" i="3" s="1"/>
  <c r="E92" i="3" s="1"/>
  <c r="E136" i="3" l="1"/>
  <c r="E32" i="3" l="1"/>
  <c r="E56" i="3" l="1"/>
  <c r="C15" i="1" l="1"/>
  <c r="E85" i="3" l="1"/>
  <c r="E84" i="3" s="1"/>
  <c r="C43" i="1"/>
  <c r="C42" i="1" s="1"/>
  <c r="C41" i="1" s="1"/>
  <c r="C64" i="1"/>
  <c r="G34" i="4" l="1"/>
  <c r="E66" i="3" l="1"/>
  <c r="E48" i="3"/>
  <c r="E50" i="3"/>
  <c r="E42" i="3"/>
  <c r="E44" i="3"/>
  <c r="C39" i="1"/>
  <c r="C36" i="1"/>
  <c r="C33" i="1"/>
  <c r="C31" i="1"/>
  <c r="E41" i="3" l="1"/>
  <c r="E47" i="3"/>
  <c r="F39" i="4"/>
  <c r="F40" i="4" s="1"/>
  <c r="E40" i="4"/>
  <c r="E39" i="4"/>
  <c r="F36" i="4"/>
  <c r="F37" i="4" s="1"/>
  <c r="E37" i="4"/>
  <c r="E36" i="4"/>
  <c r="H79" i="8"/>
  <c r="J79" i="8"/>
  <c r="F34" i="6"/>
  <c r="E34" i="6"/>
  <c r="D33" i="6"/>
  <c r="G33" i="6" s="1"/>
  <c r="D32" i="6"/>
  <c r="G32" i="6" s="1"/>
  <c r="D31" i="6"/>
  <c r="G31" i="6" s="1"/>
  <c r="D30" i="6"/>
  <c r="G30" i="6" s="1"/>
  <c r="D29" i="6"/>
  <c r="G29" i="6" s="1"/>
  <c r="D27" i="6"/>
  <c r="G27" i="6" s="1"/>
  <c r="D26" i="6"/>
  <c r="G26" i="6" s="1"/>
  <c r="D25" i="6"/>
  <c r="G25" i="6" s="1"/>
  <c r="D24" i="6"/>
  <c r="G24" i="6" s="1"/>
  <c r="D23" i="6"/>
  <c r="G23" i="6" s="1"/>
  <c r="D22" i="6"/>
  <c r="G22" i="6" s="1"/>
  <c r="D21" i="6"/>
  <c r="G21" i="6" s="1"/>
  <c r="D20" i="6"/>
  <c r="G20" i="6" s="1"/>
  <c r="D19" i="6"/>
  <c r="G19" i="6" s="1"/>
  <c r="D18" i="6"/>
  <c r="G18" i="6" s="1"/>
  <c r="D17" i="6"/>
  <c r="G17" i="6" s="1"/>
  <c r="G16" i="6"/>
  <c r="D15" i="6"/>
  <c r="G15" i="6" s="1"/>
  <c r="C15" i="6"/>
  <c r="D14" i="6"/>
  <c r="G14" i="6" s="1"/>
  <c r="D13" i="6"/>
  <c r="G13" i="6" s="1"/>
  <c r="D12" i="6"/>
  <c r="G12" i="6" s="1"/>
  <c r="G11" i="6"/>
  <c r="D10" i="6"/>
  <c r="G10" i="6" s="1"/>
  <c r="D9" i="6"/>
  <c r="G9" i="6" s="1"/>
  <c r="D8" i="6"/>
  <c r="G8" i="6" s="1"/>
  <c r="F34" i="5"/>
  <c r="E34" i="5"/>
  <c r="D33" i="5"/>
  <c r="G33" i="5" s="1"/>
  <c r="D32" i="5"/>
  <c r="G32" i="5" s="1"/>
  <c r="H32" i="5" s="1"/>
  <c r="D31" i="5"/>
  <c r="G31" i="5" s="1"/>
  <c r="H31" i="5" s="1"/>
  <c r="D30" i="5"/>
  <c r="G30" i="5" s="1"/>
  <c r="H30" i="5" s="1"/>
  <c r="D29" i="5"/>
  <c r="G29" i="5" s="1"/>
  <c r="H29" i="5" s="1"/>
  <c r="D27" i="5"/>
  <c r="G27" i="5" s="1"/>
  <c r="H27" i="5" s="1"/>
  <c r="D26" i="5"/>
  <c r="G26" i="5" s="1"/>
  <c r="H26" i="5" s="1"/>
  <c r="D25" i="5"/>
  <c r="G25" i="5" s="1"/>
  <c r="D24" i="5"/>
  <c r="G24" i="5" s="1"/>
  <c r="D23" i="5"/>
  <c r="G23" i="5" s="1"/>
  <c r="D22" i="5"/>
  <c r="G22" i="5" s="1"/>
  <c r="D21" i="5"/>
  <c r="G21" i="5" s="1"/>
  <c r="H21" i="5" s="1"/>
  <c r="D20" i="5"/>
  <c r="G20" i="5" s="1"/>
  <c r="H20" i="5" s="1"/>
  <c r="D19" i="5"/>
  <c r="G19" i="5" s="1"/>
  <c r="D18" i="5"/>
  <c r="G18" i="5" s="1"/>
  <c r="D17" i="5"/>
  <c r="G17" i="5" s="1"/>
  <c r="H17" i="5" s="1"/>
  <c r="G16" i="5"/>
  <c r="H16" i="5" s="1"/>
  <c r="D15" i="5"/>
  <c r="G15" i="5" s="1"/>
  <c r="H15" i="5" s="1"/>
  <c r="C15" i="5"/>
  <c r="D14" i="5"/>
  <c r="G14" i="5" s="1"/>
  <c r="H14" i="5" s="1"/>
  <c r="D13" i="5"/>
  <c r="G13" i="5" s="1"/>
  <c r="H13" i="5" s="1"/>
  <c r="D12" i="5"/>
  <c r="G12" i="5" s="1"/>
  <c r="H12" i="5" s="1"/>
  <c r="G11" i="5"/>
  <c r="D10" i="5"/>
  <c r="G10" i="5" s="1"/>
  <c r="H10" i="5" s="1"/>
  <c r="D9" i="5"/>
  <c r="G9" i="5" s="1"/>
  <c r="H9" i="5" s="1"/>
  <c r="D8" i="5"/>
  <c r="G8" i="5" s="1"/>
  <c r="H8" i="5" s="1"/>
  <c r="H11" i="5"/>
  <c r="G79" i="8"/>
  <c r="E34" i="4"/>
  <c r="F34" i="4"/>
  <c r="D28" i="6" l="1"/>
  <c r="G28" i="6" s="1"/>
  <c r="G34" i="6" s="1"/>
  <c r="D28" i="5"/>
  <c r="G28" i="5" s="1"/>
  <c r="H28" i="5" s="1"/>
  <c r="D34" i="6" l="1"/>
  <c r="D34" i="5"/>
  <c r="G34" i="5"/>
  <c r="H22" i="5"/>
  <c r="H19" i="5"/>
  <c r="H23" i="5" l="1"/>
  <c r="H18" i="5"/>
  <c r="H33" i="5"/>
  <c r="H24" i="5" l="1"/>
  <c r="H25" i="5"/>
  <c r="H34" i="5" l="1"/>
  <c r="D10" i="4"/>
  <c r="G10" i="4" s="1"/>
  <c r="D33" i="4"/>
  <c r="G33" i="4" s="1"/>
  <c r="D32" i="4"/>
  <c r="G32" i="4" s="1"/>
  <c r="D31" i="4"/>
  <c r="G31" i="4" s="1"/>
  <c r="D30" i="4"/>
  <c r="G30" i="4" s="1"/>
  <c r="D29" i="4"/>
  <c r="G29" i="4" s="1"/>
  <c r="D27" i="4"/>
  <c r="D28" i="4" s="1"/>
  <c r="G28" i="4" s="1"/>
  <c r="D26" i="4"/>
  <c r="G26" i="4" s="1"/>
  <c r="D25" i="4"/>
  <c r="G25" i="4" s="1"/>
  <c r="D24" i="4"/>
  <c r="G24" i="4" s="1"/>
  <c r="D23" i="4"/>
  <c r="G23" i="4" s="1"/>
  <c r="D22" i="4"/>
  <c r="G22" i="4" s="1"/>
  <c r="D21" i="4"/>
  <c r="G21" i="4" s="1"/>
  <c r="G16" i="4"/>
  <c r="D20" i="4"/>
  <c r="G20" i="4" s="1"/>
  <c r="D19" i="4"/>
  <c r="G19" i="4" s="1"/>
  <c r="D18" i="4"/>
  <c r="G18" i="4" s="1"/>
  <c r="D17" i="4"/>
  <c r="G17" i="4" s="1"/>
  <c r="D15" i="4"/>
  <c r="G15" i="4" s="1"/>
  <c r="C15" i="4"/>
  <c r="D14" i="4"/>
  <c r="G14" i="4" s="1"/>
  <c r="D13" i="4"/>
  <c r="G13" i="4" s="1"/>
  <c r="D12" i="4"/>
  <c r="G12" i="4" s="1"/>
  <c r="D9" i="4"/>
  <c r="G11" i="4" s="1"/>
  <c r="D8" i="4"/>
  <c r="G27" i="4" l="1"/>
  <c r="K32" i="4"/>
  <c r="I32" i="4"/>
  <c r="J32" i="4"/>
  <c r="H32" i="4"/>
  <c r="I10" i="4"/>
  <c r="L10" i="4" s="1"/>
  <c r="H10" i="4"/>
  <c r="K10" i="4"/>
  <c r="J10" i="4"/>
  <c r="K13" i="4"/>
  <c r="I13" i="4"/>
  <c r="H13" i="4"/>
  <c r="J13" i="4"/>
  <c r="K17" i="4"/>
  <c r="I17" i="4"/>
  <c r="H17" i="4"/>
  <c r="J17" i="4"/>
  <c r="I19" i="4"/>
  <c r="H19" i="4"/>
  <c r="K19" i="4"/>
  <c r="J19" i="4"/>
  <c r="J33" i="4"/>
  <c r="K33" i="4"/>
  <c r="H33" i="4"/>
  <c r="I33" i="4"/>
  <c r="J31" i="4"/>
  <c r="H31" i="4"/>
  <c r="K31" i="4"/>
  <c r="I31" i="4"/>
  <c r="J27" i="4"/>
  <c r="H27" i="4"/>
  <c r="K27" i="4"/>
  <c r="I27" i="4"/>
  <c r="K16" i="4"/>
  <c r="J16" i="4"/>
  <c r="I16" i="4"/>
  <c r="H16" i="4"/>
  <c r="K22" i="4"/>
  <c r="J22" i="4"/>
  <c r="I22" i="4"/>
  <c r="H22" i="4"/>
  <c r="K24" i="4"/>
  <c r="J24" i="4"/>
  <c r="I24" i="4"/>
  <c r="N24" i="4" s="1"/>
  <c r="O24" i="4" s="1"/>
  <c r="H24" i="4"/>
  <c r="K26" i="4"/>
  <c r="J26" i="4"/>
  <c r="I26" i="4"/>
  <c r="H26" i="4"/>
  <c r="K30" i="4"/>
  <c r="J30" i="4"/>
  <c r="I30" i="4"/>
  <c r="H30" i="4"/>
  <c r="G8" i="4"/>
  <c r="D34" i="4"/>
  <c r="K12" i="4"/>
  <c r="J12" i="4"/>
  <c r="I12" i="4"/>
  <c r="H12" i="4"/>
  <c r="K14" i="4"/>
  <c r="J14" i="4"/>
  <c r="I14" i="4"/>
  <c r="H14" i="4"/>
  <c r="I15" i="4"/>
  <c r="H15" i="4"/>
  <c r="K15" i="4"/>
  <c r="J15" i="4"/>
  <c r="K18" i="4"/>
  <c r="J18" i="4"/>
  <c r="I18" i="4"/>
  <c r="H18" i="4"/>
  <c r="K20" i="4"/>
  <c r="J20" i="4"/>
  <c r="I20" i="4"/>
  <c r="M20" i="4" s="1"/>
  <c r="H20" i="4"/>
  <c r="J29" i="4"/>
  <c r="K29" i="4"/>
  <c r="H29" i="4"/>
  <c r="I29" i="4"/>
  <c r="K21" i="4"/>
  <c r="I21" i="4"/>
  <c r="H21" i="4"/>
  <c r="J21" i="4"/>
  <c r="M21" i="4" s="1"/>
  <c r="H23" i="4"/>
  <c r="K23" i="4"/>
  <c r="J23" i="4"/>
  <c r="I23" i="4"/>
  <c r="K25" i="4"/>
  <c r="H25" i="4"/>
  <c r="J25" i="4"/>
  <c r="I25" i="4"/>
  <c r="K28" i="4"/>
  <c r="I28" i="4"/>
  <c r="J28" i="4"/>
  <c r="H28" i="4"/>
  <c r="J11" i="4"/>
  <c r="M11" i="4" s="1"/>
  <c r="I11" i="4"/>
  <c r="K11" i="4"/>
  <c r="H11" i="4"/>
  <c r="G9" i="4"/>
  <c r="E43" i="8"/>
  <c r="E37" i="8"/>
  <c r="E28" i="8"/>
  <c r="E23" i="8"/>
  <c r="E24" i="8" s="1"/>
  <c r="E8" i="8"/>
  <c r="E9" i="8" s="1"/>
  <c r="C14" i="1" l="1"/>
  <c r="C13" i="1" s="1"/>
  <c r="C12" i="1" s="1"/>
  <c r="C11" i="1" s="1"/>
  <c r="M13" i="4"/>
  <c r="E11" i="8"/>
  <c r="E13" i="8"/>
  <c r="E16" i="8" s="1"/>
  <c r="M17" i="4"/>
  <c r="M28" i="4"/>
  <c r="L25" i="4"/>
  <c r="N23" i="4"/>
  <c r="O23" i="4" s="1"/>
  <c r="N29" i="4"/>
  <c r="O29" i="4" s="1"/>
  <c r="N20" i="4"/>
  <c r="O20" i="4" s="1"/>
  <c r="L20" i="4"/>
  <c r="P20" i="4" s="1"/>
  <c r="M18" i="4"/>
  <c r="L15" i="4"/>
  <c r="M14" i="4"/>
  <c r="M12" i="4"/>
  <c r="M30" i="4"/>
  <c r="L26" i="4"/>
  <c r="L27" i="4"/>
  <c r="N31" i="4"/>
  <c r="O31" i="4" s="1"/>
  <c r="L33" i="4"/>
  <c r="L21" i="4"/>
  <c r="L17" i="4"/>
  <c r="N28" i="4"/>
  <c r="O28" i="4" s="1"/>
  <c r="L28" i="4"/>
  <c r="L23" i="4"/>
  <c r="M29" i="4"/>
  <c r="L29" i="4"/>
  <c r="N15" i="4"/>
  <c r="O15" i="4" s="1"/>
  <c r="N12" i="4"/>
  <c r="O12" i="4" s="1"/>
  <c r="L12" i="4"/>
  <c r="L30" i="4"/>
  <c r="P30" i="4" s="1"/>
  <c r="M24" i="4"/>
  <c r="L22" i="4"/>
  <c r="M16" i="4"/>
  <c r="M31" i="4"/>
  <c r="L31" i="4"/>
  <c r="N19" i="4"/>
  <c r="O19" i="4" s="1"/>
  <c r="N13" i="4"/>
  <c r="O13" i="4" s="1"/>
  <c r="N10" i="4"/>
  <c r="O10" i="4" s="1"/>
  <c r="M32" i="4"/>
  <c r="K9" i="4"/>
  <c r="K36" i="4" s="1"/>
  <c r="J9" i="4"/>
  <c r="I9" i="4"/>
  <c r="H9" i="4"/>
  <c r="H36" i="4" s="1"/>
  <c r="L11" i="4"/>
  <c r="M25" i="4"/>
  <c r="N25" i="4"/>
  <c r="O25" i="4" s="1"/>
  <c r="N21" i="4"/>
  <c r="O21" i="4" s="1"/>
  <c r="M15" i="4"/>
  <c r="K8" i="4"/>
  <c r="I8" i="4"/>
  <c r="J8" i="4"/>
  <c r="H8" i="4"/>
  <c r="N26" i="4"/>
  <c r="O26" i="4" s="1"/>
  <c r="M26" i="4"/>
  <c r="N22" i="4"/>
  <c r="O22" i="4" s="1"/>
  <c r="M22" i="4"/>
  <c r="N27" i="4"/>
  <c r="O27" i="4" s="1"/>
  <c r="N33" i="4"/>
  <c r="O33" i="4" s="1"/>
  <c r="L19" i="4"/>
  <c r="N17" i="4"/>
  <c r="O17" i="4" s="1"/>
  <c r="L13" i="4"/>
  <c r="M10" i="4"/>
  <c r="M23" i="4"/>
  <c r="P23" i="4" s="1"/>
  <c r="L18" i="4"/>
  <c r="N18" i="4"/>
  <c r="O18" i="4" s="1"/>
  <c r="L14" i="4"/>
  <c r="N14" i="4"/>
  <c r="O14" i="4" s="1"/>
  <c r="N30" i="4"/>
  <c r="O30" i="4" s="1"/>
  <c r="L24" i="4"/>
  <c r="P24" i="4" s="1"/>
  <c r="N16" i="4"/>
  <c r="O16" i="4" s="1"/>
  <c r="L16" i="4"/>
  <c r="M27" i="4"/>
  <c r="M33" i="4"/>
  <c r="M19" i="4"/>
  <c r="N32" i="4"/>
  <c r="O32" i="4" s="1"/>
  <c r="L32" i="4"/>
  <c r="N11" i="4"/>
  <c r="E17" i="8"/>
  <c r="E18" i="8" s="1"/>
  <c r="E32" i="8" s="1"/>
  <c r="E25" i="8"/>
  <c r="E29" i="8" s="1"/>
  <c r="J9" i="6"/>
  <c r="E142" i="3"/>
  <c r="E135" i="3"/>
  <c r="E121" i="3"/>
  <c r="E105" i="3"/>
  <c r="E104" i="3" s="1"/>
  <c r="E103" i="3" s="1"/>
  <c r="E101" i="3"/>
  <c r="E99" i="3"/>
  <c r="E89" i="3"/>
  <c r="E88" i="3" s="1"/>
  <c r="E87" i="3" s="1"/>
  <c r="E81" i="3"/>
  <c r="E79" i="3"/>
  <c r="E40" i="3"/>
  <c r="E39" i="3" s="1"/>
  <c r="E38" i="3" s="1"/>
  <c r="E55" i="3" l="1"/>
  <c r="E46" i="3" s="1"/>
  <c r="E37" i="3" s="1"/>
  <c r="E98" i="3"/>
  <c r="E97" i="3" s="1"/>
  <c r="E96" i="3" s="1"/>
  <c r="E91" i="3" s="1"/>
  <c r="H34" i="4"/>
  <c r="E12" i="3"/>
  <c r="K34" i="4"/>
  <c r="E111" i="3"/>
  <c r="D95" i="4"/>
  <c r="P27" i="4"/>
  <c r="P14" i="4"/>
  <c r="P10" i="4"/>
  <c r="P15" i="4"/>
  <c r="P31" i="4"/>
  <c r="P12" i="4"/>
  <c r="P28" i="4"/>
  <c r="P17" i="4"/>
  <c r="P33" i="4"/>
  <c r="P19" i="4"/>
  <c r="J34" i="4"/>
  <c r="P29" i="4"/>
  <c r="N8" i="4"/>
  <c r="O8" i="4" s="1"/>
  <c r="P32" i="4"/>
  <c r="P13" i="4"/>
  <c r="P16" i="4"/>
  <c r="P25" i="4"/>
  <c r="P22" i="4"/>
  <c r="P26" i="4"/>
  <c r="M8" i="4"/>
  <c r="P21" i="4"/>
  <c r="M9" i="4"/>
  <c r="M36" i="4" s="1"/>
  <c r="E130" i="3" s="1"/>
  <c r="E129" i="3" s="1"/>
  <c r="L8" i="4"/>
  <c r="I34" i="4"/>
  <c r="P18" i="4"/>
  <c r="L9" i="4"/>
  <c r="N9" i="4"/>
  <c r="O9" i="4" s="1"/>
  <c r="O11" i="4"/>
  <c r="L9" i="6"/>
  <c r="J11" i="6"/>
  <c r="L11" i="6"/>
  <c r="H11" i="6"/>
  <c r="M11" i="6" s="1"/>
  <c r="J13" i="6"/>
  <c r="L13" i="6"/>
  <c r="H13" i="6"/>
  <c r="J15" i="6"/>
  <c r="L15" i="6"/>
  <c r="H15" i="6"/>
  <c r="J17" i="6"/>
  <c r="L17" i="6"/>
  <c r="H17" i="6"/>
  <c r="J21" i="6"/>
  <c r="L21" i="6"/>
  <c r="H21" i="6"/>
  <c r="J28" i="6"/>
  <c r="L28" i="6"/>
  <c r="H28" i="6"/>
  <c r="J31" i="6"/>
  <c r="L31" i="6"/>
  <c r="H31" i="6"/>
  <c r="H9" i="6"/>
  <c r="M9" i="6" s="1"/>
  <c r="J10" i="6"/>
  <c r="L10" i="6"/>
  <c r="H10" i="6"/>
  <c r="J12" i="6"/>
  <c r="L12" i="6"/>
  <c r="H12" i="6"/>
  <c r="J14" i="6"/>
  <c r="L14" i="6"/>
  <c r="H14" i="6"/>
  <c r="J16" i="6"/>
  <c r="L16" i="6"/>
  <c r="H16" i="6"/>
  <c r="J20" i="6"/>
  <c r="L20" i="6"/>
  <c r="H20" i="6"/>
  <c r="J26" i="6"/>
  <c r="L26" i="6"/>
  <c r="H26" i="6"/>
  <c r="J30" i="6"/>
  <c r="L30" i="6"/>
  <c r="H30" i="6"/>
  <c r="J32" i="6"/>
  <c r="L32" i="6"/>
  <c r="H32" i="6"/>
  <c r="I9" i="5"/>
  <c r="J9" i="5"/>
  <c r="I11" i="5"/>
  <c r="J11" i="5"/>
  <c r="K11" i="5" s="1"/>
  <c r="I13" i="5"/>
  <c r="J13" i="5"/>
  <c r="I15" i="5"/>
  <c r="J15" i="5"/>
  <c r="I17" i="5"/>
  <c r="J17" i="5"/>
  <c r="I21" i="5"/>
  <c r="J21" i="5"/>
  <c r="I28" i="5"/>
  <c r="J28" i="5"/>
  <c r="I31" i="5"/>
  <c r="J31" i="5"/>
  <c r="I10" i="5"/>
  <c r="J10" i="5"/>
  <c r="I12" i="5"/>
  <c r="J12" i="5"/>
  <c r="I14" i="5"/>
  <c r="J14" i="5"/>
  <c r="I16" i="5"/>
  <c r="J16" i="5"/>
  <c r="I20" i="5"/>
  <c r="J20" i="5"/>
  <c r="I26" i="5"/>
  <c r="J26" i="5"/>
  <c r="I30" i="5"/>
  <c r="J30" i="5"/>
  <c r="I32" i="5"/>
  <c r="J32" i="5"/>
  <c r="E31" i="3" l="1"/>
  <c r="E20" i="3"/>
  <c r="E11" i="3" s="1"/>
  <c r="L34" i="4"/>
  <c r="L36" i="4"/>
  <c r="E118" i="3" s="1"/>
  <c r="E110" i="3" s="1"/>
  <c r="P8" i="4"/>
  <c r="K31" i="5"/>
  <c r="K15" i="5"/>
  <c r="M34" i="4"/>
  <c r="M31" i="6"/>
  <c r="M21" i="6"/>
  <c r="M15" i="6"/>
  <c r="P9" i="4"/>
  <c r="N34" i="4"/>
  <c r="K21" i="5"/>
  <c r="O34" i="4"/>
  <c r="P11" i="4"/>
  <c r="K32" i="5"/>
  <c r="K26" i="5"/>
  <c r="K16" i="5"/>
  <c r="K12" i="5"/>
  <c r="K17" i="5"/>
  <c r="K13" i="5"/>
  <c r="K9" i="5"/>
  <c r="M30" i="6"/>
  <c r="M20" i="6"/>
  <c r="M14" i="6"/>
  <c r="M10" i="6"/>
  <c r="J27" i="6"/>
  <c r="L27" i="6"/>
  <c r="H27" i="6"/>
  <c r="J29" i="6"/>
  <c r="L29" i="6"/>
  <c r="H29" i="6"/>
  <c r="M32" i="6"/>
  <c r="M26" i="6"/>
  <c r="M16" i="6"/>
  <c r="M12" i="6"/>
  <c r="J8" i="6"/>
  <c r="L8" i="6"/>
  <c r="H8" i="6"/>
  <c r="M28" i="6"/>
  <c r="M17" i="6"/>
  <c r="M13" i="6"/>
  <c r="I29" i="5"/>
  <c r="J29" i="5"/>
  <c r="I27" i="5"/>
  <c r="J27" i="5"/>
  <c r="K30" i="5"/>
  <c r="K20" i="5"/>
  <c r="K14" i="5"/>
  <c r="K10" i="5"/>
  <c r="I8" i="5"/>
  <c r="J8" i="5"/>
  <c r="K28" i="5"/>
  <c r="E109" i="3" l="1"/>
  <c r="E108" i="3" s="1"/>
  <c r="P34" i="4"/>
  <c r="K29" i="5"/>
  <c r="J33" i="6"/>
  <c r="L33" i="6"/>
  <c r="H33" i="6"/>
  <c r="J22" i="6"/>
  <c r="L22" i="6"/>
  <c r="H22" i="6"/>
  <c r="J18" i="6"/>
  <c r="J37" i="6" s="1"/>
  <c r="L18" i="6"/>
  <c r="L37" i="6" s="1"/>
  <c r="H18" i="6"/>
  <c r="H37" i="6" s="1"/>
  <c r="M8" i="6"/>
  <c r="M29" i="6"/>
  <c r="J19" i="6"/>
  <c r="L19" i="6"/>
  <c r="H19" i="6"/>
  <c r="M27" i="6"/>
  <c r="I33" i="5"/>
  <c r="J33" i="5"/>
  <c r="I18" i="5"/>
  <c r="J18" i="5"/>
  <c r="I22" i="5"/>
  <c r="J22" i="5"/>
  <c r="K8" i="5"/>
  <c r="I19" i="5"/>
  <c r="J19" i="5"/>
  <c r="K27" i="5"/>
  <c r="E23" i="3" l="1"/>
  <c r="K22" i="5"/>
  <c r="M22" i="6"/>
  <c r="K18" i="5"/>
  <c r="K33" i="5"/>
  <c r="M19" i="6"/>
  <c r="J23" i="6"/>
  <c r="L23" i="6"/>
  <c r="H23" i="6"/>
  <c r="M18" i="6"/>
  <c r="M33" i="6"/>
  <c r="K19" i="5"/>
  <c r="I23" i="5"/>
  <c r="J23" i="5"/>
  <c r="E10" i="3" l="1"/>
  <c r="E9" i="3" s="1"/>
  <c r="E8" i="3" s="1"/>
  <c r="K23" i="5"/>
  <c r="J25" i="6"/>
  <c r="L25" i="6"/>
  <c r="H25" i="6"/>
  <c r="M23" i="6"/>
  <c r="J24" i="6"/>
  <c r="L24" i="6"/>
  <c r="H24" i="6"/>
  <c r="I25" i="5"/>
  <c r="J25" i="5"/>
  <c r="I24" i="5"/>
  <c r="I34" i="5" s="1"/>
  <c r="J24" i="5"/>
  <c r="K24" i="5" l="1"/>
  <c r="J34" i="5"/>
  <c r="H34" i="6"/>
  <c r="J34" i="6"/>
  <c r="L34" i="6"/>
  <c r="M24" i="6"/>
  <c r="M25" i="6"/>
  <c r="K25" i="5"/>
  <c r="K34" i="5" s="1"/>
  <c r="M34" i="6" l="1"/>
  <c r="C7" i="1"/>
  <c r="C49" i="1"/>
  <c r="C48" i="1" s="1"/>
  <c r="C47" i="1" s="1"/>
  <c r="C46" i="1" s="1"/>
  <c r="C51" i="1"/>
  <c r="C54" i="1"/>
  <c r="C53" i="1" s="1"/>
  <c r="C57" i="1"/>
  <c r="C56" i="1" s="1"/>
  <c r="C62" i="1"/>
  <c r="C61" i="1" s="1"/>
  <c r="C60" i="1" s="1"/>
  <c r="C59" i="1" s="1"/>
  <c r="C67" i="1"/>
  <c r="C66" i="1" s="1"/>
  <c r="C45" i="1" l="1"/>
  <c r="C10" i="1"/>
  <c r="C6" i="1" l="1"/>
  <c r="E6" i="1" s="1"/>
  <c r="E144" i="3" l="1"/>
  <c r="E141" i="3" s="1"/>
  <c r="E134" i="3" s="1"/>
  <c r="E107" i="3" s="1"/>
  <c r="E7" i="3" s="1"/>
  <c r="G7" i="3" s="1"/>
</calcChain>
</file>

<file path=xl/comments1.xml><?xml version="1.0" encoding="utf-8"?>
<comments xmlns="http://schemas.openxmlformats.org/spreadsheetml/2006/main">
  <authors>
    <author>RODOLFO VIDES</author>
  </authors>
  <commentList>
    <comment ref="I7" authorId="0" shapeId="0">
      <text>
        <r>
          <rPr>
            <b/>
            <sz val="9"/>
            <color indexed="81"/>
            <rFont val="Tahoma"/>
            <family val="2"/>
          </rPr>
          <t xml:space="preserve">
</t>
        </r>
      </text>
    </comment>
  </commentList>
</comments>
</file>

<file path=xl/sharedStrings.xml><?xml version="1.0" encoding="utf-8"?>
<sst xmlns="http://schemas.openxmlformats.org/spreadsheetml/2006/main" count="1047" uniqueCount="556">
  <si>
    <t>EMPRESA SOCIAL DEL ESTADO ESE HOSPITAL DE REPELON</t>
  </si>
  <si>
    <t>NIT: 802001292-8</t>
  </si>
  <si>
    <t>Codigo</t>
  </si>
  <si>
    <t>INGRESOS</t>
  </si>
  <si>
    <t>DISPONIBILIDAD INICIAL</t>
  </si>
  <si>
    <t>INGRESOS CORRIENTES</t>
  </si>
  <si>
    <t>EPS Régimen Subsidiado en Salud</t>
  </si>
  <si>
    <t>EPS Régimen Contributivo</t>
  </si>
  <si>
    <t>Atención a la población pobre en lo no cubierto con subsidio a la demanda</t>
  </si>
  <si>
    <t>Población pobre no afiliada al Régimen Subsidiado - Aportes Patronales</t>
  </si>
  <si>
    <t>Soat - Ecat (diferentes a Fosyga)</t>
  </si>
  <si>
    <t>Fosyga</t>
  </si>
  <si>
    <t>Plan de Intervenciones Colectivas en Salud Publica (Municipal)</t>
  </si>
  <si>
    <t>Plan de Intervenciones Colectivas en Salud Publica (Departamental)</t>
  </si>
  <si>
    <t>Otros Aportes de La Nación no ligados a la venta de servicios</t>
  </si>
  <si>
    <t>Otros Aportes del Departamento no ligados a la venta de servicios</t>
  </si>
  <si>
    <t>Otros Aportes del Municipio no ligados a la venta de servicios</t>
  </si>
  <si>
    <t>Aportes Patronales Art. 2.4.10 del Decreto 762 de 2017 (Municipales)</t>
  </si>
  <si>
    <t>INGRESOS DE CAPITAL</t>
  </si>
  <si>
    <t>Venta de Activos</t>
  </si>
  <si>
    <t>Recursos del Balance</t>
  </si>
  <si>
    <t>Donaciones</t>
  </si>
  <si>
    <t>Concepto</t>
  </si>
  <si>
    <t>Presupuesto Inicial</t>
  </si>
  <si>
    <t>GASTOS</t>
  </si>
  <si>
    <t>GASTOS DE PERSONAL</t>
  </si>
  <si>
    <t>Sueldo Personal de Nomina</t>
  </si>
  <si>
    <t>Indenizacion de Vacaciones</t>
  </si>
  <si>
    <t>Bonificacion Servicios Prestados</t>
  </si>
  <si>
    <t>Bonificacion Especial Recreación</t>
  </si>
  <si>
    <t>Subsidio de Aliemntacion</t>
  </si>
  <si>
    <t>Auxilio de Transporte</t>
  </si>
  <si>
    <t>Prima de Servicios</t>
  </si>
  <si>
    <t>Prima de Vacaciones</t>
  </si>
  <si>
    <t>Prima de Navidad</t>
  </si>
  <si>
    <t>Vacaciones</t>
  </si>
  <si>
    <t>Domingo, Festvos y Recargos Nocturnos</t>
  </si>
  <si>
    <t>Honorarios Profesionales</t>
  </si>
  <si>
    <t>Remumeracion de Servicios Tecnicos</t>
  </si>
  <si>
    <t>Personal Supernumerarios</t>
  </si>
  <si>
    <t>Mantenimiento Hospitalario Adquisicion de Bienes</t>
  </si>
  <si>
    <t>Compra de Equipos</t>
  </si>
  <si>
    <t>Materiales y Suministro</t>
  </si>
  <si>
    <t>Compra de Sofware Finaciero y Asistencial</t>
  </si>
  <si>
    <t>Papeeleria y Utiles de Escritorio</t>
  </si>
  <si>
    <t>Combustible y Lubricantes</t>
  </si>
  <si>
    <t>Elementos de Aseo y Cafeteria</t>
  </si>
  <si>
    <t>Dotacion y Roperia</t>
  </si>
  <si>
    <t>Bienestar Social - Adquisicion de Bienes</t>
  </si>
  <si>
    <t>ADQUISICION DE SERVICIOS</t>
  </si>
  <si>
    <t>Mantenimiento Hospitalario Adquisicion de Servicios</t>
  </si>
  <si>
    <t>Servicios Publicos</t>
  </si>
  <si>
    <t>Seguros</t>
  </si>
  <si>
    <t>Impresos y Publicciones</t>
  </si>
  <si>
    <t>Comunicación y Transporte</t>
  </si>
  <si>
    <t>Viaticos y Gastos de Viaje</t>
  </si>
  <si>
    <t>Vigilancia</t>
  </si>
  <si>
    <t>Bienestar Social - Adquisicion de Servicios</t>
  </si>
  <si>
    <t>Capacitaciones</t>
  </si>
  <si>
    <t>Residuos Hospitalarios</t>
  </si>
  <si>
    <t>Publicidad</t>
  </si>
  <si>
    <t>Gastos Computador</t>
  </si>
  <si>
    <t>Servicios Bancarios</t>
  </si>
  <si>
    <t>Arrendamiento</t>
  </si>
  <si>
    <t>Firma Digital</t>
  </si>
  <si>
    <t>Superintendencia de Salud-Supersalud</t>
  </si>
  <si>
    <t>TRANSFERENCIAS CORRIENTES</t>
  </si>
  <si>
    <t>SENTENCIAS Y CONCILIACIONES</t>
  </si>
  <si>
    <t>Sentencia y Conciliaciones</t>
  </si>
  <si>
    <t>Producto Farmeceuticos/Medicamentos</t>
  </si>
  <si>
    <t>Material Medico Quirurgico</t>
  </si>
  <si>
    <t>Material para Laboratorio</t>
  </si>
  <si>
    <t>Material de Odontologia</t>
  </si>
  <si>
    <t>Material de RX</t>
  </si>
  <si>
    <t>Plan de Intervenciones Colectivas (PIC-MUNICIPAL)</t>
  </si>
  <si>
    <t>Plan de Intervenciones Colectivas (PIC-DEPARTAMENTAL)</t>
  </si>
  <si>
    <t>Contrucion de Infraestructura e Instalaciones Fisicas</t>
  </si>
  <si>
    <t>Estudios, Proyectos, Diseños y Asesorias</t>
  </si>
  <si>
    <t>Cuentas Por Pagar Vigencias Anteriores</t>
  </si>
  <si>
    <t>Particulares</t>
  </si>
  <si>
    <t xml:space="preserve">Agendamiento Y Aplicacion De La Vacuna Contra El Covid </t>
  </si>
  <si>
    <t>Subsidio a la oferta Articulo 2.4.2.6 Decreto 268 2020</t>
  </si>
  <si>
    <t>1.0</t>
  </si>
  <si>
    <t>1.0.01</t>
  </si>
  <si>
    <t>1.0.02</t>
  </si>
  <si>
    <t>Caja</t>
  </si>
  <si>
    <t>Bancos</t>
  </si>
  <si>
    <t>1.1.02</t>
  </si>
  <si>
    <t>INGRESOS NO TRIBUTARIOS</t>
  </si>
  <si>
    <t>1.2.06</t>
  </si>
  <si>
    <t>RECURSOS DE CREDITO EXTERNO</t>
  </si>
  <si>
    <t>1.2.06.01</t>
  </si>
  <si>
    <t>RECURSOS DE CONTRATOS DE EMPRESTITOS EXTERNOS</t>
  </si>
  <si>
    <t>1.2.06.01.001</t>
  </si>
  <si>
    <t>BANCOS COMERCIALES</t>
  </si>
  <si>
    <t>1.2.07</t>
  </si>
  <si>
    <t>RECURSOS DE CREDITO INTERNO</t>
  </si>
  <si>
    <t>1.2.07.01</t>
  </si>
  <si>
    <t>RECURSOS DE CONTRATOS DE EMPRESTITOS INTERNOS</t>
  </si>
  <si>
    <t>1.2.07.01.001</t>
  </si>
  <si>
    <t>BANCA COMERCIAL</t>
  </si>
  <si>
    <t>1.2.05</t>
  </si>
  <si>
    <t>RENDIMIENTOS FINANCIEROS</t>
  </si>
  <si>
    <t>1.2.05.02</t>
  </si>
  <si>
    <t>1.2.09</t>
  </si>
  <si>
    <t>RECUPERACION DE CARTERA - PRESTAMOS</t>
  </si>
  <si>
    <t xml:space="preserve">Cuentas Por Cobrar Vigencias Anteriores </t>
  </si>
  <si>
    <t>1.2.09.02</t>
  </si>
  <si>
    <t>DE OTRAS ENTIDADES DE GOBIERNO</t>
  </si>
  <si>
    <t>1.2.09.02.01</t>
  </si>
  <si>
    <t>1.2.08</t>
  </si>
  <si>
    <t>TRANSFERENCIAS DE CAPITAL</t>
  </si>
  <si>
    <t>1.2.08.01</t>
  </si>
  <si>
    <t>DONACIONES</t>
  </si>
  <si>
    <t>1.2.08.01.003</t>
  </si>
  <si>
    <t>DEL SECTOR PRIVADO</t>
  </si>
  <si>
    <t>1.2.08.01.003.02</t>
  </si>
  <si>
    <t xml:space="preserve">CONDICIONADAS A LA ADQUISICION DE UN ACTIVO </t>
  </si>
  <si>
    <t>1.2.08.01.003.02.01</t>
  </si>
  <si>
    <t>1.2.01.02</t>
  </si>
  <si>
    <t>DISPOSICION DE ACTIVOS NO FINANCIEROS</t>
  </si>
  <si>
    <t>1.2.01.02.001</t>
  </si>
  <si>
    <t>DISPOSICION DE ACTIVOS FIJOS</t>
  </si>
  <si>
    <t>1.2.01.02.001.01</t>
  </si>
  <si>
    <t>DISPOSICION DE EDIFICACIONES Y ESTRUCTURAS</t>
  </si>
  <si>
    <t>1.2.01.02.001.01.01</t>
  </si>
  <si>
    <t>1.2.01</t>
  </si>
  <si>
    <t>DISPOSICION DE ACTIVOS</t>
  </si>
  <si>
    <t>Presupuesto de Gastos 2.022</t>
  </si>
  <si>
    <t>FUNCIONAMIENTO</t>
  </si>
  <si>
    <t>2.1.1</t>
  </si>
  <si>
    <t>2.1.1.01</t>
  </si>
  <si>
    <t>PLANTA DE PERSONAL PERMANENTE</t>
  </si>
  <si>
    <t>2.1.1.01.01</t>
  </si>
  <si>
    <t>FACTORES CONSTITUTIVOS DE SALARIO</t>
  </si>
  <si>
    <t>2.1.1.01.01.001</t>
  </si>
  <si>
    <t>FACTORES SALARIALES COMUNES</t>
  </si>
  <si>
    <t>2.1.1.01.01.001.01</t>
  </si>
  <si>
    <t>2.1.1.01.01.001.02</t>
  </si>
  <si>
    <t>2.1.1.01.01.001.04</t>
  </si>
  <si>
    <t>2.1.1.01.01.001.05</t>
  </si>
  <si>
    <t>2.1.1.01.01.001.06</t>
  </si>
  <si>
    <t>2.1.1.01.01.001.07</t>
  </si>
  <si>
    <t>2.1.1.01.01.001.08</t>
  </si>
  <si>
    <t>PRESTACIONES SOCIALES</t>
  </si>
  <si>
    <t>2.1.1.01.01.001.08.01</t>
  </si>
  <si>
    <t>2.1.1.01.01.001.08.02</t>
  </si>
  <si>
    <t>2.1.1.01.03</t>
  </si>
  <si>
    <t>REMUNERACIONES NO CONSTITUTIVAS DE FACTOR SALARIAL</t>
  </si>
  <si>
    <t>2.1.1.01.03.001</t>
  </si>
  <si>
    <t>2.1.1.01.03.001.01</t>
  </si>
  <si>
    <t>2.1.1.01.03.001.02</t>
  </si>
  <si>
    <t>2.1.1.01.03.001.03</t>
  </si>
  <si>
    <t>2.1.2.02.02</t>
  </si>
  <si>
    <t>SERVICIOS PARA LA COMUNIDAD, SOCIALES Y PERSONALES</t>
  </si>
  <si>
    <t>2.1.2.02</t>
  </si>
  <si>
    <t>ADQUISICIONES DIFERENTES DE ACTIVOS</t>
  </si>
  <si>
    <t>2.1.2</t>
  </si>
  <si>
    <t>ADQUISICION DE BIENES Y SERVICIOS</t>
  </si>
  <si>
    <t>GASTOS DE COMERCIALIZACION Y PRODUCCION</t>
  </si>
  <si>
    <t>GASTOS DE OPERACION COMERCIAL</t>
  </si>
  <si>
    <t>2.4.5</t>
  </si>
  <si>
    <t>2.4.5.02</t>
  </si>
  <si>
    <t>2.4.5.02.09</t>
  </si>
  <si>
    <t>2.4.5.02.09.01</t>
  </si>
  <si>
    <t>CONTRIBUCIONES INHERENTES A LA NOMINA</t>
  </si>
  <si>
    <t>Aportes A La Seguridad Social En Salud</t>
  </si>
  <si>
    <t>Aportes A La Seguridad Social En Pensiones</t>
  </si>
  <si>
    <t>Aportes Generales Al Sistema De Riesgos Laborales</t>
  </si>
  <si>
    <t xml:space="preserve">Aportes De Cesantias </t>
  </si>
  <si>
    <t>Aportes A Cajas De Compensacion Familiar</t>
  </si>
  <si>
    <t>Aportes Al Icbf</t>
  </si>
  <si>
    <t>Aportes Al Sena</t>
  </si>
  <si>
    <t>2.4.1.01.02.002</t>
  </si>
  <si>
    <t>2.4.1.01.02.001</t>
  </si>
  <si>
    <t>2.4.1.01.02</t>
  </si>
  <si>
    <t>2.4.1.01.02.005</t>
  </si>
  <si>
    <t>2.4.1.01.02.003</t>
  </si>
  <si>
    <t>2.4.1.01.02.004</t>
  </si>
  <si>
    <t>2.4.1.01.02.006</t>
  </si>
  <si>
    <t>2.4.1.01.02.007</t>
  </si>
  <si>
    <t>2.4.1</t>
  </si>
  <si>
    <t>2.4.1.01</t>
  </si>
  <si>
    <t>2.4.1.01.01</t>
  </si>
  <si>
    <t>2.4.1.01.01.001</t>
  </si>
  <si>
    <t>2.4.1.01.01.001.01</t>
  </si>
  <si>
    <t>2.4.1.01.01.001.02</t>
  </si>
  <si>
    <t>2.4.1.01.01.001.04</t>
  </si>
  <si>
    <t>2.4.1.01.01.001.05</t>
  </si>
  <si>
    <t>2.4.1.01.01.001.06</t>
  </si>
  <si>
    <t>2.4.1.01.01.001.07</t>
  </si>
  <si>
    <t>2.4.1.01.01.001.08</t>
  </si>
  <si>
    <t>2.4.1.01.01.001.08.01</t>
  </si>
  <si>
    <t>2.4.1.01.01.001.08.02</t>
  </si>
  <si>
    <t>2.4.1.01.03</t>
  </si>
  <si>
    <t>2.4.1.01.03.001</t>
  </si>
  <si>
    <t>2.4.1.01.03.001.01</t>
  </si>
  <si>
    <t>2.4.1.01.03.001.02</t>
  </si>
  <si>
    <t>2.4.1.01.03.001.03</t>
  </si>
  <si>
    <t>2.1.2.02.02.008</t>
  </si>
  <si>
    <t>2.1.2.01.01.003.03.01</t>
  </si>
  <si>
    <t>2.1.2.02.01.003</t>
  </si>
  <si>
    <t>2.1.2.01.01.003.03.02</t>
  </si>
  <si>
    <t>2.1.2.02.01.002</t>
  </si>
  <si>
    <t>2.1.2.02.02.006</t>
  </si>
  <si>
    <t>2.1.2.02.02.007</t>
  </si>
  <si>
    <t>2.1.2.02.02.010</t>
  </si>
  <si>
    <t>2.1.2.02.03</t>
  </si>
  <si>
    <t>2.1.3.13.01.001</t>
  </si>
  <si>
    <t>2.4.5.02.06</t>
  </si>
  <si>
    <t>2.4.5.01.03</t>
  </si>
  <si>
    <t>2.3.2.02.02.005</t>
  </si>
  <si>
    <t>2.3.2.02.02.009</t>
  </si>
  <si>
    <t>2.3.7.05.03</t>
  </si>
  <si>
    <t xml:space="preserve">Contraloria Departamental </t>
  </si>
  <si>
    <t>2.1.2.01.01.003.03</t>
  </si>
  <si>
    <t>MAQUINARIA DE OFICINA, CONTABILIDAD E INFORMATICA</t>
  </si>
  <si>
    <t>2.1.2.01.01.003</t>
  </si>
  <si>
    <t>MAQUINARIA Y EQUIPO</t>
  </si>
  <si>
    <t>2.1.2.01</t>
  </si>
  <si>
    <t>ADQUISICION DE ACTIVOS NO FINANCIEROS</t>
  </si>
  <si>
    <t>2.1.2.01.01</t>
  </si>
  <si>
    <t>ACTIVOS FIJOS</t>
  </si>
  <si>
    <t>2.1.2.02.01</t>
  </si>
  <si>
    <t>MATERIALES Y SUMINISTROS</t>
  </si>
  <si>
    <t>SERVICIOS DE ALOJAMIENTO; SERVICIOS DE SUMINISTRO DE COMIDAS Y BEBIDAS; SERVICIOS DE TRANSPORTE; Y SERVICIOS DE DISTRIBUCION DE ELECTRICIDAD, GAS Y AGUA</t>
  </si>
  <si>
    <t>2.1.2.02.02.006.01</t>
  </si>
  <si>
    <t>2.1.2.02.02.006.02</t>
  </si>
  <si>
    <t>2.1.2.02.02.006.03</t>
  </si>
  <si>
    <t>2.1.2.02.02.006.04</t>
  </si>
  <si>
    <t>2.1.2.02.02.006.05</t>
  </si>
  <si>
    <t>2.1.2.02.02.006.06</t>
  </si>
  <si>
    <t>2.1.2.02.02.006.07</t>
  </si>
  <si>
    <t>2.1.2.02.02.006.08</t>
  </si>
  <si>
    <t>SERVICIOS FINANCIEROS Y SERVICIOS CONEXOS, SERVICIOS INMOBILIARIOS Y SERVICIOS DE LEASING</t>
  </si>
  <si>
    <t>2.1.2.02.02.007.01</t>
  </si>
  <si>
    <t>2.1.2.02.02.007.02</t>
  </si>
  <si>
    <t>2.1.2.02.02.007.03</t>
  </si>
  <si>
    <t>2.1.2.02.02.007.04</t>
  </si>
  <si>
    <t xml:space="preserve">SERVICIOS PRESTADOS A LAS EMPRESAS Y SERVICIOS DE PRODUCCION </t>
  </si>
  <si>
    <t>2.1.2.02.02.008.01</t>
  </si>
  <si>
    <t>2.1.2.02.02.008.02</t>
  </si>
  <si>
    <t>VIATICOS DE LOS FUNCIONARIOS EN COMISION</t>
  </si>
  <si>
    <t>2.1.2.02.02.010.01</t>
  </si>
  <si>
    <t>GASTOS IMPREVISTOS</t>
  </si>
  <si>
    <t>2.1.2.02.03.01</t>
  </si>
  <si>
    <t>2.1.2.02.03.02</t>
  </si>
  <si>
    <t>2.1.3.13</t>
  </si>
  <si>
    <t>2.1.3.13.01</t>
  </si>
  <si>
    <t>FALLOS NACIONALES</t>
  </si>
  <si>
    <t>2.3.2.02.02</t>
  </si>
  <si>
    <t>2.3.2.02</t>
  </si>
  <si>
    <t>2.3.2</t>
  </si>
  <si>
    <t>INVERSION</t>
  </si>
  <si>
    <t>SERVICIOS DE LA CONSTRUCCION</t>
  </si>
  <si>
    <t>2.3.2.02.02.005.01</t>
  </si>
  <si>
    <t>2.3.2.02.02.009.01</t>
  </si>
  <si>
    <t>PAGO DE DEFICIT FISCAL, DE PASIVO LABORAL Y PRESTACIONAL EN PROGRAMAS DE SANEAMIENTO FISCAL Y FINANCIERO</t>
  </si>
  <si>
    <t>2.3.7</t>
  </si>
  <si>
    <t>DISMINUCION DE PASIVOS</t>
  </si>
  <si>
    <t>2.3.7.05</t>
  </si>
  <si>
    <t>PROGRAMAS DE SANEAMIENTO FISCAL Y FINANCIERO</t>
  </si>
  <si>
    <t>2.3.7.05.03.01</t>
  </si>
  <si>
    <t>OTROS BIENES TRANSPORTABLES (EXCEPTO PRODUCTOS METALICOS, MAQUINARIA Y EQUIPO)</t>
  </si>
  <si>
    <t>2.4.5.01.03.01</t>
  </si>
  <si>
    <t>2.4.5.01.03.02</t>
  </si>
  <si>
    <t>2.4.5.01.03.03</t>
  </si>
  <si>
    <t>2.4.5.01.03.04</t>
  </si>
  <si>
    <t>2.4.5.01</t>
  </si>
  <si>
    <t>2.4.5.02.06.01</t>
  </si>
  <si>
    <t>2.4.5.02.09.02</t>
  </si>
  <si>
    <t>2.4.5.02.09.03</t>
  </si>
  <si>
    <t>2.4.5.02.09.04</t>
  </si>
  <si>
    <t>2.4.5.02.09.05</t>
  </si>
  <si>
    <t>2.1.3</t>
  </si>
  <si>
    <t>DENOMINACION DEL CARGO</t>
  </si>
  <si>
    <t>ASIGNACION MENSUAL</t>
  </si>
  <si>
    <t>AUXILIO DE TRANSPORTES</t>
  </si>
  <si>
    <t>SUBSIDIO ALIMENTACION</t>
  </si>
  <si>
    <t>TOTAL DEVENGADO</t>
  </si>
  <si>
    <t>BONIFICACION RECREACION</t>
  </si>
  <si>
    <t>BONIFICACION POR SERVICIOS PRESTADOS</t>
  </si>
  <si>
    <t>PRIMA DE SERVICIOS</t>
  </si>
  <si>
    <t>PRIMA DE NAVIDAD</t>
  </si>
  <si>
    <t>PRIMA DE VACACIONES</t>
  </si>
  <si>
    <t>VACACIONES</t>
  </si>
  <si>
    <t>CESANTIAS</t>
  </si>
  <si>
    <t>INTERESES/CESANTIAS</t>
  </si>
  <si>
    <t>TOTAL</t>
  </si>
  <si>
    <t>Gerente Empresa Social del Estado</t>
  </si>
  <si>
    <t>Enfermero</t>
  </si>
  <si>
    <t>Profesional Universitario Area Salud</t>
  </si>
  <si>
    <t>Tecnico Administrativo</t>
  </si>
  <si>
    <t>Auxiliar Administrativo</t>
  </si>
  <si>
    <t>Auxiliar Area Salud (enfermeras)</t>
  </si>
  <si>
    <t>Auxiliar Area Salud (promotoras)</t>
  </si>
  <si>
    <t>Celador</t>
  </si>
  <si>
    <t>Secretario</t>
  </si>
  <si>
    <t>CAJA COMPENSACION 4%</t>
  </si>
  <si>
    <t>ICBF 3%</t>
  </si>
  <si>
    <t>SENA 2%</t>
  </si>
  <si>
    <t>Profesional Servicios Social Obligatorio (Medicina)</t>
  </si>
  <si>
    <t>Profesional Servicios Social Obligatorio (Odontologia)</t>
  </si>
  <si>
    <t>Profesional Servicios Social Obligatorio (Enfermero)</t>
  </si>
  <si>
    <t>Profesional Servicios Social Obligatorio (Bacteriologia)</t>
  </si>
  <si>
    <t>Conductor</t>
  </si>
  <si>
    <t>Operario</t>
  </si>
  <si>
    <t>TOTALES</t>
  </si>
  <si>
    <t>PENSION 12%</t>
  </si>
  <si>
    <t>SALUD 8.5%</t>
  </si>
  <si>
    <t>ARL 2.42%</t>
  </si>
  <si>
    <t>N° CARGOS</t>
  </si>
  <si>
    <t>Deposito</t>
  </si>
  <si>
    <t>VALOR CONTRTO</t>
  </si>
  <si>
    <t>ANTICIPO 50%</t>
  </si>
  <si>
    <t>Menos</t>
  </si>
  <si>
    <t>Valor cheque</t>
  </si>
  <si>
    <t>Retefuente 2,5%</t>
  </si>
  <si>
    <t>PRIMER PAGO</t>
  </si>
  <si>
    <t>Saldo Por Pagar</t>
  </si>
  <si>
    <t>Abono</t>
  </si>
  <si>
    <t>Saldo por pagar</t>
  </si>
  <si>
    <t>Retencion sobre 41.766.591</t>
  </si>
  <si>
    <t>Saldo Por Pagar Definitivo</t>
  </si>
  <si>
    <t>CODIGO</t>
  </si>
  <si>
    <t>DESCRIPCION</t>
  </si>
  <si>
    <t>INICIAL</t>
  </si>
  <si>
    <t>Saldo Rogelio</t>
  </si>
  <si>
    <t xml:space="preserve">Rogelio son </t>
  </si>
  <si>
    <t>La Mitad</t>
  </si>
  <si>
    <t>menos descuentos de $41.766.591</t>
  </si>
  <si>
    <t xml:space="preserve">para ti son </t>
  </si>
  <si>
    <t>abono</t>
  </si>
  <si>
    <t>Total Abono</t>
  </si>
  <si>
    <t>Valor del Giro</t>
  </si>
  <si>
    <t>Contra</t>
  </si>
  <si>
    <t>Oscarin</t>
  </si>
  <si>
    <t>Rosaelvira</t>
  </si>
  <si>
    <t>Total</t>
  </si>
  <si>
    <t>Coronel</t>
  </si>
  <si>
    <t>Teniente</t>
  </si>
  <si>
    <t>Auxiliar 1</t>
  </si>
  <si>
    <t>Auxiliar 2</t>
  </si>
  <si>
    <t>Revo2021#</t>
  </si>
  <si>
    <t>PLAN DE CARGOS AÑO 2022</t>
  </si>
  <si>
    <t>N°. CARGOS</t>
  </si>
  <si>
    <t>MESES</t>
  </si>
  <si>
    <t>TOTAL ANUAL</t>
  </si>
  <si>
    <t>NIVEL DIRECTIVO</t>
  </si>
  <si>
    <t>NIVEL PROFESIONAL</t>
  </si>
  <si>
    <t>Profesional Servicios Social Obligatorio (Odontología)</t>
  </si>
  <si>
    <t>Profesional Servicios Social Obligatorio (Bacteriología)</t>
  </si>
  <si>
    <t>Profesional Universitario Area Control Interno</t>
  </si>
  <si>
    <t>Profesional Universitario Jefe Oficina de Presupuesto</t>
  </si>
  <si>
    <t>Profesional Universitario Área Salud</t>
  </si>
  <si>
    <t>NIVEL TECNICO</t>
  </si>
  <si>
    <t>Técnico Administrativo</t>
  </si>
  <si>
    <t>NIVEL ASISTENCIAL</t>
  </si>
  <si>
    <t>Auxiliar área Salud (enfermeras)</t>
  </si>
  <si>
    <t>Auxiliar área Salud (promotoras)</t>
  </si>
  <si>
    <t>Profesional Universitario-Jefe Oficina de Presupuesto</t>
  </si>
  <si>
    <t>AREA</t>
  </si>
  <si>
    <t>adminis</t>
  </si>
  <si>
    <t>asis</t>
  </si>
  <si>
    <t>2.1.1.01.02</t>
  </si>
  <si>
    <t>2.1.1.01.02.001</t>
  </si>
  <si>
    <t>2.1.1.01.02.002</t>
  </si>
  <si>
    <t>2.1.1.01.02.003</t>
  </si>
  <si>
    <t>2.1.1.01.02.004</t>
  </si>
  <si>
    <t>2.1.1.01.02.005</t>
  </si>
  <si>
    <t>2.1.1.01.02.006</t>
  </si>
  <si>
    <t>2.1.1.01.02.007</t>
  </si>
  <si>
    <t>Aportes a la seguridad social en pensión</t>
  </si>
  <si>
    <t>Aportes a la seguridad social en salud</t>
  </si>
  <si>
    <t>Aportes de cesantías</t>
  </si>
  <si>
    <t>Aportes a cajas de compensación familiar</t>
  </si>
  <si>
    <t>Aportes generales al sistema de riesgos laborales</t>
  </si>
  <si>
    <t>Aportes al ICBF</t>
  </si>
  <si>
    <t>Aportes al SENA</t>
  </si>
  <si>
    <t>FONDO PERTENECE</t>
  </si>
  <si>
    <t>1.1.02.05</t>
  </si>
  <si>
    <t>VENTA DE BIENES Y SERVICIOS</t>
  </si>
  <si>
    <t>1.1.02.05.001</t>
  </si>
  <si>
    <t>VENTAS DE ESTABLECIMIENTOS DE MERCADO</t>
  </si>
  <si>
    <t>1.1.02.05.001.09</t>
  </si>
  <si>
    <t>VENTA DE SERVICIOS DE SALUD</t>
  </si>
  <si>
    <t>APORTES DE LA NACIÓN NO LIGADOS A LA VENTA DE SERVICIOS</t>
  </si>
  <si>
    <t>APORTES DEL DEPARTAMENTO/DISTRITO NO LIGADOS A LA VENTA DE SERVICIOS</t>
  </si>
  <si>
    <t>APORTES DEL MUNICIPIO NO LIGADOS A LA VENTA DE SERVICIOS</t>
  </si>
  <si>
    <t>1.1.02.05.001.09.1</t>
  </si>
  <si>
    <t>1.1.02.05.001.09.1.01</t>
  </si>
  <si>
    <t>1.1.02.05.001.09.1.02</t>
  </si>
  <si>
    <t>1.1.02.05.001.09.1.03</t>
  </si>
  <si>
    <t>1.1.02.05.001.09.1.04</t>
  </si>
  <si>
    <t>1.1.02.05.001.09.1.05</t>
  </si>
  <si>
    <t>1.1.02.05.001.09.1.06</t>
  </si>
  <si>
    <t>1.1.02.05.001.09.2</t>
  </si>
  <si>
    <t>1.1.02.05.001.09.2.01</t>
  </si>
  <si>
    <t>1.1.02.05.001.09.3</t>
  </si>
  <si>
    <t>1.1.02.05.001.09.3.01</t>
  </si>
  <si>
    <t>1.1.02.05.001.09.3.02</t>
  </si>
  <si>
    <t>1.1.02.05.001.09.4</t>
  </si>
  <si>
    <t>1.1.02.05.001.09.4.01</t>
  </si>
  <si>
    <t>1.1.02.05.001.09.4.02</t>
  </si>
  <si>
    <t>CUENTAS POR COBRAR OTRAS VIGENCIAS</t>
  </si>
  <si>
    <t>1.1.02.05.001.09.5</t>
  </si>
  <si>
    <t>1.1.02.05.001.09.5.01</t>
  </si>
  <si>
    <t>MÁQUINAS PARA OFICINA Y CONTABILIDAD, Y SUS PARTES Y ACCESORIOS</t>
  </si>
  <si>
    <t>2.1.2.01.01.003.03.01.01</t>
  </si>
  <si>
    <t>MAQUINARIA DE INFORMÁTICA Y SUS PARTES, PIEZAS Y ACCESORIOS</t>
  </si>
  <si>
    <t>2.1.2.01.01.003.03.02.01</t>
  </si>
  <si>
    <t>PRODUCTOS ALIMENTICIOS, BEBIDAS Y TABACO; TEXTILES, PRENDAS DE VESTIR Y PRODUCTOS DE CUERO</t>
  </si>
  <si>
    <t>2.1.2.02.01.002.01</t>
  </si>
  <si>
    <t>OTROS BIENES TRANSPORTABLES (EXCEPTO PRODUCTOS METÁLICOS, MAQUINARIA Y EQUIPO)</t>
  </si>
  <si>
    <t>2.1.2.02.01.003.01</t>
  </si>
  <si>
    <t>2.1.2.02.01.003.02</t>
  </si>
  <si>
    <t>2.1.2.02.01.003.03</t>
  </si>
  <si>
    <t>2.1.2.02.01.003.04</t>
  </si>
  <si>
    <t>2.1.2.02.02.007.05</t>
  </si>
  <si>
    <t>2.1.2.02.02.008.03</t>
  </si>
  <si>
    <t>2.1.2.02.02.008.04</t>
  </si>
  <si>
    <t>2.1.2.02.02.008.05</t>
  </si>
  <si>
    <t>2.1.2.02.02.008.06</t>
  </si>
  <si>
    <t>Sector</t>
  </si>
  <si>
    <t>CPC</t>
  </si>
  <si>
    <t>1.1.02.06</t>
  </si>
  <si>
    <t>Transferencias corrientes</t>
  </si>
  <si>
    <t>1.1.02.06.006</t>
  </si>
  <si>
    <t>Transferencias de otras entidades del gobierno general</t>
  </si>
  <si>
    <t>1.1.02.06.006.06</t>
  </si>
  <si>
    <t>Otras unidades de gobierno</t>
  </si>
  <si>
    <t>1.1.02.06.006.06.01</t>
  </si>
  <si>
    <t>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t>
  </si>
  <si>
    <t>Son los ingresos asociados a la venta de servicios educativos, servicios de salud, servicios culturales y deportivos, servicios de tratamiento y recolección de desechos, servicios proporcionados por asociaciones, entre otros.</t>
  </si>
  <si>
    <t>CUENTA</t>
  </si>
  <si>
    <t>CONCEPTO</t>
  </si>
  <si>
    <t>Las estimación de ingresos proyectados por pagador (EPS, ECAT, entre otros) y otros ingresos, atendiendo la estructura del plan de cuentas (CCPET);            se debe efectuar sobre la base del recaudo efectivo realizado en el año inmediatamente anterior al que se elabora el presupuesto actualizado de acuerdo con la inflación de ese año, el número y tipo de actividades a desarrollar, forma de contratación y tarifa pactada</t>
  </si>
  <si>
    <t>1.1.02.05.001.09.02</t>
  </si>
  <si>
    <t>Estimaciones por la venta de servicios al régimen subsidiado es el mecanismo del Sistema General de Seguridad Social en Salud – SGSSS mediante el cual la población pobre y vulnerable del país, sin capacidad de pago, tiene acceso a los servicios de salud a través de un subsidio parcial o total que ofrece el Estado. puede ser capitado o no capitado.</t>
  </si>
  <si>
    <t xml:space="preserve">Se incluyen todos los ingresos provenientes de prestación de servicios a afiliados al régimen contributivo de la seguridad social en salud, contratados con las E.P.S. También hacen parte de este rubro, los ingresos por prestación de servicios de Urgencias a los afiliados al régimen contributivo, sin que para ello se necesite la existencia de contrato específico ni general. puede ser capitado o no capitado.
</t>
  </si>
  <si>
    <t>Se incluyen en esta clasificación todos los ingresos provenientes de la realización de convenios o contratos de prestación de servicios con la Dirección de salud para garantizar la prestación de los servicios de salud a la población pobre no amparada por los regímenes contributivo y subsidiado, en el ámbito de jurisdicción de la respectiva ESE o IPS.</t>
  </si>
  <si>
    <t>1.1.02.05.001.09.02.01</t>
  </si>
  <si>
    <t>1.1.02.05.001.09.02.02</t>
  </si>
  <si>
    <t>1.1.02.05.001.09.02.03</t>
  </si>
  <si>
    <t xml:space="preserve">Establece las reglas para el funcionamiento de la Subcuenta del Seguro de Riesgos Catastróficos y Accidentes de Tránsito (ECAT), y las condiciones de cobertura, reconocimiento y pago de los servicios de salud, indemnizaciones y gastos derivados de accidentes de tránsito, eventos catastróficos de origen natural, eventos </t>
  </si>
  <si>
    <t>1.1.02.05.001.09.02.05</t>
  </si>
  <si>
    <t>FOSYGA. El Fondo de Solidaridad y Garantía FOSYGA es una cuenta adscrita al Ministerio de la Protección Social manejada por encargo fiduciario, sin personería jurídica ni planta propia, cuyos recursos se destinan a la inversión en salud.</t>
  </si>
  <si>
    <t>Se incluyen en esta clasificación todos los ingresos provenientes de la ejecución de las acciones de prevención de la enfermedad y fomento de la Salud, contratados con la entidad territorial - (municipal).</t>
  </si>
  <si>
    <t>Se incluyen en esta clasificación todos los ingresos provenientes de la ejecución de las acciones de prevención de la enfermedad y fomento de la Salud, contratados con la entidad territorial - (departamental)</t>
  </si>
  <si>
    <t>1.1.02.05.001.09.02.06</t>
  </si>
  <si>
    <t>1.1.02.05.001.09.02.07</t>
  </si>
  <si>
    <t>1.1.02.05.001.09.02.08</t>
  </si>
  <si>
    <t>En esta clasificación se incluyen los ingresos provenientes de personas no afiliadas a ninguno de los regímenes de la seguridad social, y que tiene capacidad de pago. Se trata de las personas que pagan las tarifas plenas por la prestación de servicios de salud.</t>
  </si>
  <si>
    <t>1.1.02.05.001.09.02.09</t>
  </si>
  <si>
    <t>1.1.02.05.001.09.02.10</t>
  </si>
  <si>
    <t>comprende los ingresos por agendamiento y aplicación de la vacuna contra el COVID-19 (Resolución 166 de 2021)</t>
  </si>
  <si>
    <t>Comprende a los ingresos por transacciones monetarias que realiza un tercero a una unidad ejecutora del Presupuesto General del Sector Público (PGSP) sin recibir de este último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t>
  </si>
  <si>
    <t xml:space="preserve">Comprende los recursos recibidos de otras entidades del gobiero general que no cumplen con las características de las demás categorías de transferencias corrientes. </t>
  </si>
  <si>
    <t xml:space="preserve">Comprende los recursos recibidos de otras entidades del gobiero general que no cumplen con las características de las demás categorías </t>
  </si>
  <si>
    <t>transferencias corrientes por subsidio a la oferta Articulo 2.4.2.6 Decreto 268 2020</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</si>
  <si>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</si>
  <si>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</si>
  <si>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 no porque su cuantía es indeterminada, lo cual difícilmente asegura su continuidad durante amplios periodos presupuestales” (Corte Constitucional, Sentencia C-1072 de 2002).</t>
  </si>
  <si>
    <t>Son los ingresos recibidos por las unidades del presupuesto general del sector público a cambio de poner activos financieros a disposición de otra unidad. Entiéndase por activos financieros, aquellos activos que tienen un pasivo de contrapartida, es decir, que generan a su propietario un derecho sobre otra unidad institucional (Fondo Monetario Internacional, 2014, pág. 194).
En esta partida se registran los ingresos por: a) la venta de acciones, b) distribución de recursos por disminución de capital de las empresas. 
Esta cuenta no incluye la distribución de utilidades y los excedentes financieros con la venta de acciones y participaciones de las empresas.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</si>
  <si>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</si>
  <si>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</si>
  <si>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Son los ingresos por rendimientos financieros de los depósitos que tengan las entidades de gobierno en las entidades vigiladas por la Superintendencia Financiera.</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</si>
  <si>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</si>
  <si>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</si>
  <si>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Corresponde a los ingresos por adquisición de deuda con aquellos bancos comerciales que ofrecen sus recursos a tasas y condiciones vigentes del mercado. Estos recursos pueden dirigirse a cualquier sector.</t>
  </si>
  <si>
    <t>Comprende los ingresos por transacciones monetarias que realiza un tercero a una unidad ejecutora del Presupuesto General del Sector Público (PGSP) para la adquisición de un activo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</si>
  <si>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</si>
  <si>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Son las transferencias de recursos por concepto de donaciones que realizan las personas naturales o personas jurídicas del sector privado nacional o extranjero.</t>
  </si>
  <si>
    <t>Corresponde a las donaciones provenientes del sector privado condicionadas a la adquisición de activos</t>
  </si>
  <si>
    <t>Ingresos por concepto de la amortización de préstamos realizados por las unidades del PGSP Gobierno nacional, las entidades territoriales, las empresas financieras y no financieras, los órganos autónomos y particulares que administran recursos públicos</t>
  </si>
  <si>
    <t>De otras empresas</t>
  </si>
  <si>
    <t xml:space="preserve">Ingresos por concepto de la amortización de préstamos realizados  a empresas, cuentas por cobrar </t>
  </si>
  <si>
    <t>1.2.10</t>
  </si>
  <si>
    <t>1.2.10.01</t>
  </si>
  <si>
    <t>1.2.10.02</t>
  </si>
  <si>
    <t>Cancelación reservas</t>
  </si>
  <si>
    <t>Superávit fiscal</t>
  </si>
  <si>
    <t>Corresponde al valor que resulta a favor de la entidad tras cancelar las reservas presupuestales constituidas.</t>
  </si>
  <si>
    <t>Corresponde a los recursos que anualmente resultan de la diferencia positiva entre los recaudos y la ejecución del presupuesto de gastos.</t>
  </si>
  <si>
    <t>Recursos provenientes del saldo del ejercicio fiscal de la vigencia inmediatamente anterior, que quedan disponibles para la vigencia siguiente.</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</si>
  <si>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t>
  </si>
  <si>
    <t>Clasificación Central de Productos CPC</t>
  </si>
  <si>
    <t>DEFINICION</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</si>
  <si>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t>
  </si>
  <si>
    <t>Incluye:</t>
  </si>
  <si>
    <t>*Gastos por concepto de concesiones y alianzas público privadas - APP.</t>
  </si>
  <si>
    <t>*Servicios personales indirectos o contratados por prestación de servicios.</t>
  </si>
  <si>
    <t>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t>
  </si>
  <si>
    <t>2.1.4</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</si>
  <si>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</si>
  <si>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</si>
  <si>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2.1.6</t>
  </si>
  <si>
    <t>2.1.7</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</si>
  <si>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</si>
  <si>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</si>
  <si>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</si>
  <si>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</si>
  <si>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Gastos por tributos, tasas, contribuciones, multas, sanciones e intereses de mora</t>
  </si>
  <si>
    <t>2.1.8</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</si>
  <si>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</si>
  <si>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Papeleria y Utiles de Escritorio</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</si>
  <si>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</si>
  <si>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2.3.1</t>
  </si>
  <si>
    <t>Gastos de personal</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</si>
  <si>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</si>
  <si>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</si>
  <si>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2.3.3</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</si>
  <si>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</si>
  <si>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</si>
  <si>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2.3.6</t>
  </si>
  <si>
    <t>2.3.8</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</si>
  <si>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</si>
  <si>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</si>
  <si>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EMPRESA SOCIAL DEL ESTADO CENTRO DE SALUD DE SAMPUES</t>
  </si>
  <si>
    <t>1.2.08.06</t>
  </si>
  <si>
    <t>1.2.08.06.003</t>
  </si>
  <si>
    <t>Condicionadas a la disminución de un pasivo</t>
  </si>
  <si>
    <t>De otras entidades del gobierno general</t>
  </si>
  <si>
    <t>2.1.7.05</t>
  </si>
  <si>
    <t>2.1.7.05.01</t>
  </si>
  <si>
    <t>Programas de saneamiento fiscal y financiero</t>
  </si>
  <si>
    <t>Programas de saneamiento fiscal y financiero Empresas Sociales del Estado (ESE)</t>
  </si>
  <si>
    <t>1.1.02.05.001.09.02.11</t>
  </si>
  <si>
    <t>Fuerzas militares</t>
  </si>
  <si>
    <t>Policia Nacional</t>
  </si>
  <si>
    <t>IPS Privadas</t>
  </si>
  <si>
    <t>IPS Pùblicas</t>
  </si>
  <si>
    <t>Población Especial - magisterio</t>
  </si>
  <si>
    <t>1.1.02.05.001.09.1.13</t>
  </si>
  <si>
    <t>1.1.02.05.001.09.1.14</t>
  </si>
  <si>
    <t>1.1.02.05.001.09.1.15</t>
  </si>
  <si>
    <t>1.1.02.05.001.09.1.18</t>
  </si>
  <si>
    <t xml:space="preserve">Otras ventas de servicios de salud - Agendamiento Y Aplicacion De La Vacuna Contra El Covid </t>
  </si>
  <si>
    <t>2.1.1.01.01.001.03</t>
  </si>
  <si>
    <t>Gastos de representación</t>
  </si>
  <si>
    <t>2.1.1.01.03.023</t>
  </si>
  <si>
    <t>Prima de coordinación</t>
  </si>
  <si>
    <t>NIT: 900208532-6</t>
  </si>
  <si>
    <t>2.1.2.02.02.006.09</t>
  </si>
  <si>
    <t>Sistema de gestión de la seguridad y salud en el trabajo</t>
  </si>
  <si>
    <t>DOTACIÓN</t>
  </si>
  <si>
    <t xml:space="preserve">EQUIPOS, MATERIALES, SUMINISTROS Y SERVICIOS </t>
  </si>
  <si>
    <t xml:space="preserve">ADQUISICIÓN Y/O PRODUCCIÓN DE EQUIPOS, </t>
  </si>
  <si>
    <t>ADQUISICIÓN DE EQUIPO CLÍNICO</t>
  </si>
  <si>
    <t>2.3.02</t>
  </si>
  <si>
    <t>2.3.02.01</t>
  </si>
  <si>
    <t>2.3.02.01.01</t>
  </si>
  <si>
    <t>2.3.02.01.01.17</t>
  </si>
  <si>
    <t xml:space="preserve">Compra o Actulización, Asistencia y Soporte de Software </t>
  </si>
  <si>
    <t>ADICION</t>
  </si>
  <si>
    <t>Presupuesto de Ingresos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</si>
</sst>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 #,##0_-;_-* &quot;-&quot;??_-;_-@_-"/>
    <numFmt numFmtId="165" formatCode="#,##0;[Red]#,##0"/>
    <numFmt numFmtId="166" formatCode="000"/>
    <numFmt numFmtId="167" formatCode="_-* #,##0.0_-;\-* #,##0.0_-;_-* &quot;-&quot;??_-;_-@_-"/>
    <numFmt numFmtId="168" formatCode="00"/>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b/>
      <sz val="10"/>
      <color theme="1"/>
      <name val="Arial"/>
      <family val="2"/>
    </font>
    <font>
      <sz val="10"/>
      <color theme="1"/>
      <name val="Arial"/>
      <family val="2"/>
    </font>
    <font>
      <sz val="10"/>
      <name val="Arial"/>
      <family val="2"/>
    </font>
    <font>
      <sz val="11"/>
      <color theme="1"/>
      <name val="Arial Narrow"/>
      <family val="2"/>
    </font>
    <font>
      <i/>
      <sz val="10"/>
      <name val="Arial"/>
      <family val="2"/>
    </font>
    <font>
      <sz val="16"/>
      <color theme="1"/>
      <name val="Calibri"/>
      <family val="2"/>
      <scheme val="minor"/>
    </font>
    <font>
      <b/>
      <sz val="16"/>
      <color theme="1"/>
      <name val="Calibri"/>
      <family val="2"/>
      <scheme val="minor"/>
    </font>
    <font>
      <b/>
      <sz val="11"/>
      <color theme="1"/>
      <name val="Arial Narrow"/>
      <family val="2"/>
    </font>
    <font>
      <b/>
      <sz val="14"/>
      <color rgb="FF1F497D"/>
      <name val="Arial Black"/>
      <family val="2"/>
    </font>
    <font>
      <b/>
      <sz val="9"/>
      <color theme="1"/>
      <name val="Arial"/>
      <family val="2"/>
    </font>
    <font>
      <b/>
      <sz val="9"/>
      <color rgb="FF1F497D"/>
      <name val="Arial Black"/>
      <family val="2"/>
    </font>
    <font>
      <sz val="9"/>
      <color theme="1"/>
      <name val="Arial"/>
      <family val="2"/>
    </font>
    <font>
      <i/>
      <sz val="9"/>
      <color theme="1"/>
      <name val="Arial"/>
      <family val="2"/>
    </font>
    <font>
      <b/>
      <sz val="11"/>
      <color rgb="FF1F497D"/>
      <name val="Arial"/>
      <family val="2"/>
    </font>
    <font>
      <sz val="11"/>
      <color theme="1"/>
      <name val="Arial"/>
      <family val="2"/>
    </font>
    <font>
      <b/>
      <sz val="11"/>
      <color theme="1"/>
      <name val="Arial"/>
      <family val="2"/>
    </font>
    <font>
      <b/>
      <sz val="11"/>
      <name val="Calibri"/>
      <family val="2"/>
      <scheme val="minor"/>
    </font>
    <font>
      <sz val="11"/>
      <name val="Calibri"/>
      <family val="2"/>
      <scheme val="minor"/>
    </font>
    <font>
      <sz val="11"/>
      <name val="Arial"/>
      <family val="2"/>
    </font>
    <font>
      <b/>
      <sz val="9"/>
      <color indexed="81"/>
      <name val="Tahoma"/>
      <family val="2"/>
    </font>
    <font>
      <sz val="8"/>
      <name val="Calibri"/>
      <family val="2"/>
      <scheme val="minor"/>
    </font>
    <font>
      <b/>
      <sz val="11"/>
      <color indexed="8"/>
      <name val="Calibri"/>
      <family val="2"/>
    </font>
    <font>
      <sz val="12"/>
      <color theme="1"/>
      <name val="Calibri"/>
      <family val="2"/>
      <scheme val="minor"/>
    </font>
    <font>
      <sz val="10"/>
      <name val="Arial"/>
      <family val="2"/>
      <charset val="1"/>
    </font>
    <font>
      <sz val="10"/>
      <name val="Arial Narrow"/>
      <family val="2"/>
    </font>
    <font>
      <sz val="8"/>
      <color theme="1"/>
      <name val="Arial Narrow"/>
      <family val="2"/>
    </font>
    <font>
      <sz val="8"/>
      <color theme="1"/>
      <name val="Calibri"/>
      <family val="2"/>
      <scheme val="minor"/>
    </font>
    <font>
      <sz val="11"/>
      <color theme="0"/>
      <name val="Calibri"/>
      <family val="2"/>
      <scheme val="minor"/>
    </font>
    <font>
      <sz val="11"/>
      <color theme="0"/>
      <name val="Arial Narrow"/>
      <family val="2"/>
    </font>
  </fonts>
  <fills count="21">
    <fill>
      <patternFill patternType="none"/>
    </fill>
    <fill>
      <patternFill patternType="gray125"/>
    </fill>
    <fill>
      <patternFill patternType="solid">
        <fgColor theme="7" tint="0.59999389629810485"/>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66FF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DE9D9"/>
        <bgColor indexed="64"/>
      </patternFill>
    </fill>
    <fill>
      <patternFill patternType="solid">
        <fgColor rgb="FFD9D9D9"/>
        <bgColor indexed="64"/>
      </patternFill>
    </fill>
    <fill>
      <patternFill patternType="solid">
        <fgColor rgb="FFF2F2F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6">
    <xf numFmtId="0" fontId="0" fillId="0" borderId="0"/>
    <xf numFmtId="43" fontId="1" fillId="0" borderId="0" applyFont="0" applyFill="0" applyBorder="0" applyAlignment="0" applyProtection="0"/>
    <xf numFmtId="0" fontId="4" fillId="0" borderId="0"/>
    <xf numFmtId="0" fontId="27" fillId="0" borderId="0"/>
    <xf numFmtId="0" fontId="1" fillId="0" borderId="0"/>
    <xf numFmtId="0" fontId="28" fillId="0" borderId="0"/>
    <xf numFmtId="168" fontId="29" fillId="0" borderId="0" applyFill="0">
      <alignment horizontal="center" vertical="center" wrapText="1"/>
    </xf>
    <xf numFmtId="166" fontId="29" fillId="19" borderId="0" applyFill="0" applyProtection="0">
      <alignment horizontal="center" vertical="center"/>
    </xf>
    <xf numFmtId="1" fontId="29" fillId="20" borderId="0" applyFill="0">
      <alignment horizontal="center" vertical="center"/>
    </xf>
    <xf numFmtId="0" fontId="7" fillId="0" borderId="0"/>
    <xf numFmtId="0" fontId="1" fillId="0" borderId="0"/>
    <xf numFmtId="0" fontId="7" fillId="0" borderId="0"/>
    <xf numFmtId="0" fontId="3" fillId="0" borderId="0"/>
    <xf numFmtId="0" fontId="1" fillId="0" borderId="0"/>
    <xf numFmtId="0" fontId="7" fillId="0" borderId="0"/>
    <xf numFmtId="9" fontId="1" fillId="0" borderId="0" applyFont="0" applyFill="0" applyBorder="0" applyAlignment="0" applyProtection="0"/>
  </cellStyleXfs>
  <cellXfs count="269">
    <xf numFmtId="0" fontId="0" fillId="0" borderId="0" xfId="0"/>
    <xf numFmtId="3" fontId="0" fillId="0" borderId="0" xfId="0" applyNumberFormat="1"/>
    <xf numFmtId="0" fontId="2" fillId="0" borderId="1" xfId="0" applyFont="1" applyBorder="1"/>
    <xf numFmtId="0" fontId="0" fillId="0" borderId="0" xfId="0" applyAlignment="1">
      <alignment wrapText="1"/>
    </xf>
    <xf numFmtId="0" fontId="0" fillId="0" borderId="1" xfId="0" applyBorder="1" applyAlignment="1">
      <alignment wrapText="1"/>
    </xf>
    <xf numFmtId="0" fontId="2" fillId="0" borderId="2" xfId="0" applyFont="1" applyBorder="1" applyAlignment="1">
      <alignment horizontal="right"/>
    </xf>
    <xf numFmtId="0" fontId="0" fillId="0" borderId="0" xfId="0" applyAlignment="1">
      <alignment horizontal="right"/>
    </xf>
    <xf numFmtId="0" fontId="0" fillId="0" borderId="0" xfId="0" applyBorder="1" applyAlignment="1">
      <alignment wrapText="1"/>
    </xf>
    <xf numFmtId="0" fontId="2" fillId="0" borderId="1" xfId="0" applyFont="1" applyBorder="1" applyAlignment="1"/>
    <xf numFmtId="0" fontId="2" fillId="2" borderId="1" xfId="0" applyFont="1" applyFill="1" applyBorder="1"/>
    <xf numFmtId="0" fontId="2" fillId="0" borderId="0" xfId="0" applyFont="1" applyAlignment="1">
      <alignment horizontal="center"/>
    </xf>
    <xf numFmtId="0" fontId="2" fillId="2" borderId="2" xfId="0" applyFont="1" applyFill="1" applyBorder="1" applyAlignment="1">
      <alignment horizontal="right"/>
    </xf>
    <xf numFmtId="4" fontId="2" fillId="2" borderId="3" xfId="0" applyNumberFormat="1" applyFont="1" applyFill="1" applyBorder="1" applyAlignment="1">
      <alignment wrapText="1"/>
    </xf>
    <xf numFmtId="4" fontId="2" fillId="0" borderId="3" xfId="0" applyNumberFormat="1" applyFont="1" applyBorder="1" applyAlignment="1">
      <alignment wrapText="1"/>
    </xf>
    <xf numFmtId="4" fontId="0" fillId="0" borderId="3" xfId="0" applyNumberFormat="1" applyBorder="1" applyAlignment="1">
      <alignment wrapText="1"/>
    </xf>
    <xf numFmtId="0" fontId="3" fillId="0" borderId="2" xfId="2" applyFont="1" applyFill="1" applyBorder="1" applyAlignment="1">
      <alignment horizontal="right"/>
    </xf>
    <xf numFmtId="0" fontId="0" fillId="0" borderId="4" xfId="0" applyBorder="1" applyAlignment="1">
      <alignment horizontal="right" wrapText="1"/>
    </xf>
    <xf numFmtId="0" fontId="0" fillId="0" borderId="5" xfId="0" applyBorder="1" applyAlignment="1">
      <alignment wrapText="1"/>
    </xf>
    <xf numFmtId="4" fontId="0" fillId="0" borderId="6" xfId="0" applyNumberFormat="1" applyBorder="1" applyAlignment="1">
      <alignment wrapText="1"/>
    </xf>
    <xf numFmtId="3" fontId="6" fillId="0" borderId="7" xfId="0" applyNumberFormat="1" applyFont="1" applyBorder="1"/>
    <xf numFmtId="164" fontId="6" fillId="0" borderId="7" xfId="1" applyNumberFormat="1" applyFont="1" applyBorder="1"/>
    <xf numFmtId="164" fontId="6" fillId="0" borderId="7" xfId="0" applyNumberFormat="1" applyFont="1" applyBorder="1"/>
    <xf numFmtId="3" fontId="6" fillId="0" borderId="1" xfId="0" applyNumberFormat="1" applyFont="1" applyBorder="1"/>
    <xf numFmtId="165" fontId="6" fillId="0" borderId="1" xfId="1" applyNumberFormat="1" applyFont="1" applyFill="1" applyBorder="1"/>
    <xf numFmtId="164" fontId="6" fillId="0" borderId="1" xfId="1" applyNumberFormat="1" applyFont="1" applyBorder="1"/>
    <xf numFmtId="164" fontId="6" fillId="0" borderId="10" xfId="1" applyNumberFormat="1" applyFont="1" applyBorder="1"/>
    <xf numFmtId="164" fontId="6" fillId="0" borderId="10" xfId="0" applyNumberFormat="1" applyFont="1" applyBorder="1"/>
    <xf numFmtId="164" fontId="0" fillId="0" borderId="0" xfId="0" applyNumberFormat="1"/>
    <xf numFmtId="164" fontId="8" fillId="0" borderId="0" xfId="1" applyNumberFormat="1" applyFont="1" applyAlignment="1">
      <alignment horizontal="right" vertical="center"/>
    </xf>
    <xf numFmtId="164" fontId="5" fillId="0" borderId="1" xfId="1" applyNumberFormat="1" applyFont="1" applyBorder="1"/>
    <xf numFmtId="164" fontId="5" fillId="0" borderId="1" xfId="0" applyNumberFormat="1" applyFont="1" applyBorder="1"/>
    <xf numFmtId="166" fontId="7" fillId="0" borderId="1" xfId="0" applyNumberFormat="1" applyFont="1" applyBorder="1" applyAlignment="1">
      <alignment horizontal="center"/>
    </xf>
    <xf numFmtId="0" fontId="9" fillId="0" borderId="1" xfId="0" applyFont="1" applyBorder="1" applyAlignment="1">
      <alignment horizontal="center"/>
    </xf>
    <xf numFmtId="166" fontId="9" fillId="0" borderId="1" xfId="0" applyNumberFormat="1" applyFont="1" applyBorder="1" applyAlignment="1">
      <alignment horizontal="center"/>
    </xf>
    <xf numFmtId="0" fontId="7" fillId="0" borderId="1" xfId="0" applyFont="1" applyBorder="1"/>
    <xf numFmtId="0" fontId="7" fillId="0" borderId="1" xfId="0" applyFont="1" applyBorder="1" applyAlignment="1">
      <alignment horizontal="left"/>
    </xf>
    <xf numFmtId="0" fontId="7" fillId="0" borderId="1" xfId="0" applyNumberFormat="1" applyFont="1" applyBorder="1" applyAlignment="1">
      <alignment horizontal="center"/>
    </xf>
    <xf numFmtId="0" fontId="9" fillId="0" borderId="1" xfId="0" applyNumberFormat="1" applyFont="1" applyBorder="1" applyAlignment="1">
      <alignment horizontal="center"/>
    </xf>
    <xf numFmtId="0" fontId="5" fillId="5" borderId="8" xfId="0" applyFont="1" applyFill="1" applyBorder="1" applyAlignment="1">
      <alignment horizontal="center" vertical="center" wrapText="1"/>
    </xf>
    <xf numFmtId="0" fontId="5" fillId="5" borderId="8" xfId="0" applyFont="1" applyFill="1" applyBorder="1" applyAlignment="1">
      <alignment horizontal="center" vertical="center"/>
    </xf>
    <xf numFmtId="0" fontId="10" fillId="0" borderId="0" xfId="0" applyFont="1"/>
    <xf numFmtId="43" fontId="10" fillId="0" borderId="0" xfId="1" applyFont="1"/>
    <xf numFmtId="164" fontId="10" fillId="0" borderId="0" xfId="1" applyNumberFormat="1" applyFont="1"/>
    <xf numFmtId="0" fontId="11" fillId="0" borderId="13" xfId="0" applyFont="1" applyBorder="1"/>
    <xf numFmtId="164" fontId="11" fillId="0" borderId="13" xfId="1" applyNumberFormat="1" applyFont="1" applyBorder="1"/>
    <xf numFmtId="0" fontId="11" fillId="0" borderId="11" xfId="0" applyFont="1" applyBorder="1"/>
    <xf numFmtId="164" fontId="11" fillId="0" borderId="12" xfId="1" applyNumberFormat="1" applyFont="1" applyBorder="1"/>
    <xf numFmtId="164" fontId="10" fillId="0" borderId="0" xfId="0" applyNumberFormat="1" applyFont="1"/>
    <xf numFmtId="0" fontId="11" fillId="8" borderId="11" xfId="0" applyFont="1" applyFill="1" applyBorder="1"/>
    <xf numFmtId="164" fontId="11" fillId="8" borderId="12" xfId="0" applyNumberFormat="1" applyFont="1" applyFill="1" applyBorder="1"/>
    <xf numFmtId="43" fontId="10" fillId="0" borderId="0" xfId="0" applyNumberFormat="1" applyFont="1"/>
    <xf numFmtId="0" fontId="8" fillId="0" borderId="0" xfId="0" applyFont="1"/>
    <xf numFmtId="0" fontId="12" fillId="0" borderId="1" xfId="0" applyFont="1" applyBorder="1"/>
    <xf numFmtId="3" fontId="12" fillId="0" borderId="3" xfId="0" applyNumberFormat="1" applyFont="1" applyBorder="1"/>
    <xf numFmtId="0" fontId="8" fillId="0" borderId="1" xfId="0" applyFont="1" applyBorder="1"/>
    <xf numFmtId="3" fontId="8" fillId="0" borderId="3" xfId="0" applyNumberFormat="1" applyFont="1" applyBorder="1"/>
    <xf numFmtId="0" fontId="8" fillId="0" borderId="2" xfId="0" applyFont="1" applyBorder="1" applyAlignment="1">
      <alignment horizontal="right"/>
    </xf>
    <xf numFmtId="0" fontId="12" fillId="0" borderId="2" xfId="0" applyFont="1" applyBorder="1" applyAlignment="1">
      <alignment horizontal="right"/>
    </xf>
    <xf numFmtId="0" fontId="12" fillId="0" borderId="2" xfId="0" applyFont="1" applyBorder="1"/>
    <xf numFmtId="0" fontId="8" fillId="0" borderId="4" xfId="0" applyFont="1" applyBorder="1" applyAlignment="1">
      <alignment horizontal="right"/>
    </xf>
    <xf numFmtId="0" fontId="8" fillId="0" borderId="5" xfId="0" applyFont="1" applyBorder="1"/>
    <xf numFmtId="3" fontId="8" fillId="0" borderId="6" xfId="0" applyNumberFormat="1" applyFont="1" applyBorder="1"/>
    <xf numFmtId="3" fontId="8" fillId="0" borderId="0" xfId="0" applyNumberFormat="1" applyFont="1"/>
    <xf numFmtId="0" fontId="11" fillId="0" borderId="0" xfId="0" applyFont="1"/>
    <xf numFmtId="164" fontId="11" fillId="0" borderId="0" xfId="0" applyNumberFormat="1" applyFont="1"/>
    <xf numFmtId="0" fontId="11" fillId="10" borderId="0" xfId="0" applyFont="1" applyFill="1"/>
    <xf numFmtId="164" fontId="11" fillId="10" borderId="0" xfId="0" applyNumberFormat="1" applyFont="1" applyFill="1"/>
    <xf numFmtId="0" fontId="11" fillId="2" borderId="0" xfId="0" applyFont="1" applyFill="1"/>
    <xf numFmtId="0" fontId="11" fillId="12" borderId="0" xfId="0" applyFont="1" applyFill="1"/>
    <xf numFmtId="164" fontId="11" fillId="12" borderId="0" xfId="0" applyNumberFormat="1" applyFont="1" applyFill="1"/>
    <xf numFmtId="164" fontId="11" fillId="0" borderId="0" xfId="1" applyNumberFormat="1" applyFont="1"/>
    <xf numFmtId="0" fontId="11" fillId="11" borderId="11" xfId="0" applyFont="1" applyFill="1" applyBorder="1"/>
    <xf numFmtId="164" fontId="11" fillId="11" borderId="12" xfId="1" applyNumberFormat="1" applyFont="1" applyFill="1" applyBorder="1"/>
    <xf numFmtId="164" fontId="11" fillId="2" borderId="0" xfId="1" applyNumberFormat="1" applyFont="1" applyFill="1"/>
    <xf numFmtId="43" fontId="11" fillId="2" borderId="0" xfId="1" applyFont="1" applyFill="1"/>
    <xf numFmtId="0" fontId="2" fillId="0" borderId="0" xfId="0" applyFont="1" applyAlignment="1">
      <alignment horizontal="center"/>
    </xf>
    <xf numFmtId="0" fontId="14" fillId="14" borderId="15" xfId="0" applyFont="1" applyFill="1" applyBorder="1" applyAlignment="1">
      <alignment horizontal="center" vertical="center"/>
    </xf>
    <xf numFmtId="0" fontId="14" fillId="14" borderId="15" xfId="0" applyFont="1" applyFill="1" applyBorder="1" applyAlignment="1">
      <alignment horizontal="center" vertical="center" wrapText="1"/>
    </xf>
    <xf numFmtId="3" fontId="17" fillId="0" borderId="0" xfId="0" applyNumberFormat="1" applyFont="1" applyBorder="1" applyAlignment="1">
      <alignment horizontal="right" vertical="center"/>
    </xf>
    <xf numFmtId="3" fontId="12" fillId="16" borderId="1" xfId="0" applyNumberFormat="1" applyFont="1" applyFill="1" applyBorder="1"/>
    <xf numFmtId="0" fontId="5" fillId="8" borderId="8" xfId="0" applyFont="1" applyFill="1" applyBorder="1" applyAlignment="1">
      <alignment horizontal="center" vertical="center" wrapText="1"/>
    </xf>
    <xf numFmtId="0" fontId="5" fillId="8" borderId="8" xfId="0" applyFont="1" applyFill="1" applyBorder="1" applyAlignment="1">
      <alignment horizontal="center" vertical="center"/>
    </xf>
    <xf numFmtId="3" fontId="6" fillId="17" borderId="7" xfId="0" applyNumberFormat="1" applyFont="1" applyFill="1" applyBorder="1"/>
    <xf numFmtId="3" fontId="6" fillId="17" borderId="1" xfId="0" applyNumberFormat="1" applyFont="1" applyFill="1" applyBorder="1"/>
    <xf numFmtId="3" fontId="6" fillId="0" borderId="7" xfId="0" applyNumberFormat="1" applyFont="1" applyFill="1" applyBorder="1"/>
    <xf numFmtId="3" fontId="6" fillId="0" borderId="1" xfId="0" applyNumberFormat="1" applyFont="1" applyFill="1" applyBorder="1"/>
    <xf numFmtId="0" fontId="19" fillId="0" borderId="0" xfId="0" applyFont="1"/>
    <xf numFmtId="164" fontId="19" fillId="0" borderId="7" xfId="1" applyNumberFormat="1" applyFont="1" applyBorder="1"/>
    <xf numFmtId="3" fontId="20" fillId="16" borderId="1" xfId="0" applyNumberFormat="1" applyFont="1" applyFill="1" applyBorder="1"/>
    <xf numFmtId="0" fontId="15" fillId="15" borderId="1" xfId="0" applyFont="1" applyFill="1" applyBorder="1" applyAlignment="1">
      <alignment horizontal="left" vertical="center"/>
    </xf>
    <xf numFmtId="0" fontId="16" fillId="0" borderId="1" xfId="0" applyFont="1" applyBorder="1" applyAlignment="1">
      <alignment horizontal="right" vertical="center"/>
    </xf>
    <xf numFmtId="0" fontId="16" fillId="0" borderId="1" xfId="0" applyFont="1" applyBorder="1" applyAlignment="1">
      <alignment horizontal="left" vertical="center"/>
    </xf>
    <xf numFmtId="3" fontId="17" fillId="0" borderId="1" xfId="0" applyNumberFormat="1" applyFont="1" applyBorder="1" applyAlignment="1">
      <alignment horizontal="right" vertical="center"/>
    </xf>
    <xf numFmtId="3" fontId="16" fillId="0" borderId="1" xfId="0" applyNumberFormat="1" applyFont="1" applyBorder="1" applyAlignment="1">
      <alignment horizontal="right" vertical="center"/>
    </xf>
    <xf numFmtId="0" fontId="15" fillId="15" borderId="1" xfId="0" applyFont="1" applyFill="1" applyBorder="1" applyAlignment="1">
      <alignment horizontal="right" vertical="center"/>
    </xf>
    <xf numFmtId="0" fontId="18" fillId="15" borderId="1" xfId="0" applyFont="1" applyFill="1" applyBorder="1" applyAlignment="1">
      <alignment horizontal="right" vertical="center"/>
    </xf>
    <xf numFmtId="3" fontId="18" fillId="15" borderId="1" xfId="0" applyNumberFormat="1" applyFont="1" applyFill="1" applyBorder="1" applyAlignment="1">
      <alignment horizontal="right" vertical="center"/>
    </xf>
    <xf numFmtId="0" fontId="14" fillId="14" borderId="19" xfId="0" applyFont="1" applyFill="1" applyBorder="1" applyAlignment="1">
      <alignment horizontal="center" vertical="center"/>
    </xf>
    <xf numFmtId="0" fontId="14" fillId="14" borderId="19" xfId="0" applyFont="1" applyFill="1" applyBorder="1" applyAlignment="1">
      <alignment horizontal="center" vertical="center" wrapText="1"/>
    </xf>
    <xf numFmtId="43" fontId="0" fillId="0" borderId="0" xfId="1" applyFont="1"/>
    <xf numFmtId="167" fontId="0" fillId="0" borderId="0" xfId="1" applyNumberFormat="1" applyFont="1"/>
    <xf numFmtId="0" fontId="7" fillId="17" borderId="1" xfId="0" applyNumberFormat="1" applyFont="1" applyFill="1" applyBorder="1" applyAlignment="1">
      <alignment horizontal="center"/>
    </xf>
    <xf numFmtId="166" fontId="7" fillId="17" borderId="1" xfId="0" applyNumberFormat="1" applyFont="1" applyFill="1" applyBorder="1" applyAlignment="1">
      <alignment horizontal="center"/>
    </xf>
    <xf numFmtId="0" fontId="7" fillId="17" borderId="1" xfId="0" applyFont="1" applyFill="1" applyBorder="1"/>
    <xf numFmtId="0" fontId="9" fillId="17" borderId="1" xfId="0" applyNumberFormat="1" applyFont="1" applyFill="1" applyBorder="1" applyAlignment="1">
      <alignment horizontal="center"/>
    </xf>
    <xf numFmtId="166" fontId="9" fillId="17" borderId="1" xfId="0" applyNumberFormat="1" applyFont="1" applyFill="1" applyBorder="1" applyAlignment="1">
      <alignment horizontal="center"/>
    </xf>
    <xf numFmtId="165" fontId="6" fillId="17" borderId="1" xfId="1" applyNumberFormat="1" applyFont="1" applyFill="1" applyBorder="1"/>
    <xf numFmtId="0"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7" fillId="12" borderId="1" xfId="0" applyFont="1" applyFill="1" applyBorder="1" applyAlignment="1">
      <alignment horizontal="left"/>
    </xf>
    <xf numFmtId="3" fontId="6" fillId="12" borderId="1" xfId="0" applyNumberFormat="1" applyFont="1" applyFill="1" applyBorder="1"/>
    <xf numFmtId="3" fontId="17" fillId="12" borderId="0" xfId="0" applyNumberFormat="1" applyFont="1" applyFill="1" applyBorder="1" applyAlignment="1">
      <alignment horizontal="right" vertical="center"/>
    </xf>
    <xf numFmtId="166" fontId="9" fillId="12" borderId="1" xfId="0" applyNumberFormat="1" applyFont="1" applyFill="1" applyBorder="1" applyAlignment="1">
      <alignment horizontal="center"/>
    </xf>
    <xf numFmtId="0" fontId="7" fillId="12" borderId="1" xfId="0" applyFont="1" applyFill="1" applyBorder="1"/>
    <xf numFmtId="3" fontId="6" fillId="10" borderId="7" xfId="0" applyNumberFormat="1" applyFont="1" applyFill="1" applyBorder="1"/>
    <xf numFmtId="3" fontId="6" fillId="18" borderId="7" xfId="0" applyNumberFormat="1" applyFont="1" applyFill="1" applyBorder="1"/>
    <xf numFmtId="0" fontId="5" fillId="18" borderId="8" xfId="0" applyFont="1" applyFill="1" applyBorder="1" applyAlignment="1">
      <alignment horizontal="center" vertical="center" wrapText="1"/>
    </xf>
    <xf numFmtId="0" fontId="5" fillId="17" borderId="8" xfId="0" applyFont="1" applyFill="1" applyBorder="1" applyAlignment="1">
      <alignment horizontal="center" vertical="center" wrapText="1"/>
    </xf>
    <xf numFmtId="164" fontId="6" fillId="7" borderId="7" xfId="1" applyNumberFormat="1" applyFont="1" applyFill="1" applyBorder="1"/>
    <xf numFmtId="164" fontId="6" fillId="7" borderId="10" xfId="1" applyNumberFormat="1" applyFont="1" applyFill="1" applyBorder="1"/>
    <xf numFmtId="164" fontId="6" fillId="7" borderId="1" xfId="1" applyNumberFormat="1" applyFont="1" applyFill="1" applyBorder="1"/>
    <xf numFmtId="0" fontId="21" fillId="0" borderId="1" xfId="0" applyNumberFormat="1" applyFont="1" applyFill="1" applyBorder="1" applyAlignment="1" applyProtection="1">
      <alignment horizontal="left"/>
    </xf>
    <xf numFmtId="0" fontId="0" fillId="0" borderId="1" xfId="0" applyFill="1" applyBorder="1" applyAlignment="1">
      <alignment wrapText="1"/>
    </xf>
    <xf numFmtId="0" fontId="26" fillId="0" borderId="2" xfId="2" applyFont="1" applyFill="1" applyBorder="1" applyAlignment="1">
      <alignment horizontal="right"/>
    </xf>
    <xf numFmtId="0" fontId="2" fillId="0" borderId="1" xfId="0" applyFont="1" applyBorder="1" applyAlignment="1">
      <alignment wrapText="1"/>
    </xf>
    <xf numFmtId="0" fontId="2" fillId="2" borderId="1" xfId="0" applyNumberFormat="1" applyFont="1" applyFill="1" applyBorder="1" applyAlignment="1">
      <alignment horizontal="right"/>
    </xf>
    <xf numFmtId="0" fontId="2" fillId="0" borderId="1" xfId="0" applyNumberFormat="1" applyFont="1" applyBorder="1" applyAlignment="1">
      <alignment horizontal="right"/>
    </xf>
    <xf numFmtId="0" fontId="0" fillId="0" borderId="1" xfId="0" applyNumberFormat="1" applyBorder="1" applyAlignment="1">
      <alignment horizontal="right" wrapText="1"/>
    </xf>
    <xf numFmtId="0" fontId="0" fillId="0" borderId="1" xfId="0" applyNumberFormat="1" applyFill="1" applyBorder="1" applyAlignment="1">
      <alignment horizontal="right" wrapText="1"/>
    </xf>
    <xf numFmtId="0" fontId="0" fillId="0" borderId="5" xfId="0" applyNumberFormat="1" applyBorder="1" applyAlignment="1">
      <alignment horizontal="right" wrapText="1"/>
    </xf>
    <xf numFmtId="0" fontId="8" fillId="0" borderId="1" xfId="0" applyFont="1" applyBorder="1" applyAlignment="1">
      <alignment wrapText="1"/>
    </xf>
    <xf numFmtId="0" fontId="12" fillId="0" borderId="2" xfId="0" applyFont="1" applyBorder="1" applyAlignment="1">
      <alignment horizontal="right" vertical="center"/>
    </xf>
    <xf numFmtId="0" fontId="12" fillId="0" borderId="1" xfId="0" applyFont="1" applyBorder="1" applyAlignment="1">
      <alignment vertical="center"/>
    </xf>
    <xf numFmtId="0" fontId="12" fillId="0" borderId="2" xfId="0" applyFont="1" applyBorder="1" applyAlignment="1">
      <alignment horizontal="center" vertical="center"/>
    </xf>
    <xf numFmtId="0" fontId="8" fillId="0" borderId="2" xfId="0" applyFont="1" applyBorder="1" applyAlignment="1">
      <alignment horizontal="right" vertical="center"/>
    </xf>
    <xf numFmtId="0" fontId="8" fillId="0" borderId="1" xfId="0" applyFont="1" applyBorder="1" applyAlignment="1">
      <alignment vertical="center"/>
    </xf>
    <xf numFmtId="0" fontId="8" fillId="0" borderId="1" xfId="0" applyFont="1" applyBorder="1" applyAlignment="1">
      <alignment vertical="top" wrapText="1"/>
    </xf>
    <xf numFmtId="0" fontId="8" fillId="0" borderId="1" xfId="0" applyFont="1" applyBorder="1" applyAlignment="1">
      <alignment horizontal="left" vertical="center"/>
    </xf>
    <xf numFmtId="0" fontId="8" fillId="0" borderId="1" xfId="0" applyFont="1" applyBorder="1" applyAlignment="1" applyProtection="1">
      <alignment horizontal="left" vertical="center"/>
      <protection locked="0"/>
    </xf>
    <xf numFmtId="0" fontId="12" fillId="0" borderId="2" xfId="0" applyFont="1" applyBorder="1" applyAlignment="1">
      <alignment vertical="center" wrapText="1"/>
    </xf>
    <xf numFmtId="0" fontId="3" fillId="0" borderId="1" xfId="2" applyNumberFormat="1" applyFont="1" applyBorder="1" applyAlignment="1">
      <alignment horizontal="right"/>
    </xf>
    <xf numFmtId="0" fontId="3" fillId="0" borderId="1" xfId="2" applyFont="1" applyBorder="1"/>
    <xf numFmtId="0" fontId="2" fillId="3" borderId="1" xfId="0" applyNumberFormat="1" applyFont="1" applyFill="1" applyBorder="1" applyAlignment="1">
      <alignment horizontal="right"/>
    </xf>
    <xf numFmtId="0" fontId="26" fillId="0" borderId="1" xfId="2" applyNumberFormat="1" applyFont="1" applyBorder="1" applyAlignment="1">
      <alignment horizontal="right"/>
    </xf>
    <xf numFmtId="0" fontId="2" fillId="3" borderId="1" xfId="0" applyFont="1" applyFill="1" applyBorder="1"/>
    <xf numFmtId="0" fontId="2" fillId="2" borderId="1" xfId="0" applyFont="1" applyFill="1" applyBorder="1" applyAlignment="1">
      <alignment horizontal="right"/>
    </xf>
    <xf numFmtId="0" fontId="2" fillId="3" borderId="1" xfId="0" applyFont="1" applyFill="1" applyBorder="1" applyAlignment="1">
      <alignment horizontal="right"/>
    </xf>
    <xf numFmtId="0" fontId="2" fillId="4" borderId="1" xfId="0" applyFont="1" applyFill="1" applyBorder="1" applyAlignment="1">
      <alignment horizontal="center" vertical="center" wrapText="1"/>
    </xf>
    <xf numFmtId="0" fontId="0" fillId="0" borderId="0" xfId="0" applyAlignment="1">
      <alignment wrapText="1"/>
    </xf>
    <xf numFmtId="0" fontId="26" fillId="0" borderId="1" xfId="2" applyFont="1" applyBorder="1"/>
    <xf numFmtId="0" fontId="3" fillId="0" borderId="1" xfId="2" applyNumberFormat="1" applyFont="1" applyFill="1" applyBorder="1" applyAlignment="1">
      <alignment horizontal="right"/>
    </xf>
    <xf numFmtId="0" fontId="3" fillId="0" borderId="1" xfId="2" applyFont="1" applyFill="1" applyBorder="1" applyAlignment="1"/>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1" xfId="0" applyNumberFormat="1" applyFont="1" applyBorder="1" applyAlignment="1">
      <alignment horizontal="righ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4" borderId="10" xfId="0" applyFont="1" applyFill="1" applyBorder="1"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wrapText="1"/>
    </xf>
    <xf numFmtId="0" fontId="0" fillId="0" borderId="1" xfId="0" applyFill="1" applyBorder="1" applyAlignment="1">
      <alignment horizontal="right" vertical="center"/>
    </xf>
    <xf numFmtId="0" fontId="0" fillId="0" borderId="1" xfId="0" applyFill="1" applyBorder="1" applyAlignment="1">
      <alignment vertical="center" wrapText="1"/>
    </xf>
    <xf numFmtId="0" fontId="21" fillId="0" borderId="1" xfId="0" applyNumberFormat="1" applyFont="1" applyFill="1" applyBorder="1" applyAlignment="1" applyProtection="1">
      <alignment horizontal="right" vertical="center"/>
    </xf>
    <xf numFmtId="0" fontId="21" fillId="0" borderId="1" xfId="0" applyNumberFormat="1" applyFont="1" applyFill="1" applyBorder="1" applyAlignment="1" applyProtection="1">
      <alignment horizontal="left" vertical="center"/>
    </xf>
    <xf numFmtId="0" fontId="22" fillId="0" borderId="1" xfId="0" applyNumberFormat="1" applyFont="1" applyFill="1" applyBorder="1" applyAlignment="1" applyProtection="1">
      <alignment horizontal="right" vertical="center"/>
    </xf>
    <xf numFmtId="0" fontId="23" fillId="0" borderId="1" xfId="0" applyNumberFormat="1" applyFont="1" applyFill="1" applyBorder="1" applyAlignment="1" applyProtection="1">
      <alignment horizontal="left" vertical="center"/>
    </xf>
    <xf numFmtId="0" fontId="3" fillId="0" borderId="1" xfId="2" applyFont="1" applyFill="1" applyBorder="1" applyAlignment="1">
      <alignment horizontal="right" vertical="center"/>
    </xf>
    <xf numFmtId="0" fontId="26" fillId="0" borderId="1" xfId="2" applyFont="1" applyFill="1" applyBorder="1" applyAlignment="1">
      <alignment horizontal="right" vertical="center"/>
    </xf>
    <xf numFmtId="0" fontId="0" fillId="0" borderId="1" xfId="0" applyBorder="1" applyAlignment="1">
      <alignment horizontal="right" vertical="center" wrapText="1"/>
    </xf>
    <xf numFmtId="0" fontId="2" fillId="0" borderId="2" xfId="0" applyFont="1" applyBorder="1" applyAlignment="1">
      <alignment horizontal="right" vertical="center"/>
    </xf>
    <xf numFmtId="0" fontId="3" fillId="0" borderId="2" xfId="2" applyFont="1" applyFill="1" applyBorder="1" applyAlignment="1">
      <alignment horizontal="right" vertical="center"/>
    </xf>
    <xf numFmtId="0" fontId="0" fillId="0" borderId="1" xfId="0" applyNumberFormat="1" applyBorder="1" applyAlignment="1">
      <alignment horizontal="right" vertical="center" wrapText="1"/>
    </xf>
    <xf numFmtId="0" fontId="0" fillId="0" borderId="1" xfId="0" applyNumberFormat="1" applyFill="1" applyBorder="1" applyAlignment="1">
      <alignment horizontal="right" vertical="center" wrapText="1"/>
    </xf>
    <xf numFmtId="0" fontId="3" fillId="0" borderId="1" xfId="2" applyNumberFormat="1" applyFont="1" applyBorder="1" applyAlignment="1">
      <alignment horizontal="right" vertical="center"/>
    </xf>
    <xf numFmtId="0" fontId="26" fillId="0" borderId="1" xfId="2" applyNumberFormat="1" applyFont="1" applyBorder="1" applyAlignment="1">
      <alignment horizontal="right" vertical="center"/>
    </xf>
    <xf numFmtId="0" fontId="3" fillId="0" borderId="1" xfId="2"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2" fillId="0" borderId="1" xfId="0" applyFont="1" applyFill="1" applyBorder="1" applyAlignment="1">
      <alignment horizontal="right" vertical="center"/>
    </xf>
    <xf numFmtId="0" fontId="30" fillId="0" borderId="1" xfId="0" applyFont="1" applyBorder="1" applyAlignment="1">
      <alignment horizontal="center" wrapText="1"/>
    </xf>
    <xf numFmtId="0" fontId="31" fillId="0" borderId="0" xfId="0" applyFont="1"/>
    <xf numFmtId="0" fontId="2" fillId="4" borderId="9" xfId="0" applyFont="1" applyFill="1" applyBorder="1" applyAlignment="1">
      <alignment horizontal="center" vertical="center" wrapText="1"/>
    </xf>
    <xf numFmtId="0" fontId="30" fillId="0" borderId="1" xfId="0" applyFont="1" applyBorder="1" applyAlignment="1">
      <alignment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6" fillId="0" borderId="1" xfId="2" applyNumberFormat="1" applyFont="1" applyFill="1" applyBorder="1" applyAlignment="1">
      <alignment horizontal="right"/>
    </xf>
    <xf numFmtId="0" fontId="26" fillId="0" borderId="1" xfId="2" applyFont="1" applyFill="1" applyBorder="1" applyAlignment="1"/>
    <xf numFmtId="0" fontId="21" fillId="0" borderId="2" xfId="0" applyNumberFormat="1" applyFont="1" applyFill="1" applyBorder="1" applyAlignment="1" applyProtection="1">
      <alignment horizontal="right"/>
    </xf>
    <xf numFmtId="4" fontId="2" fillId="0" borderId="3" xfId="0" applyNumberFormat="1" applyFont="1" applyFill="1" applyBorder="1" applyAlignment="1">
      <alignment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3" borderId="2" xfId="0" applyFont="1" applyFill="1" applyBorder="1" applyAlignment="1">
      <alignment horizontal="right"/>
    </xf>
    <xf numFmtId="4" fontId="2" fillId="3" borderId="3" xfId="0" applyNumberFormat="1" applyFont="1" applyFill="1" applyBorder="1" applyAlignment="1">
      <alignment wrapText="1"/>
    </xf>
    <xf numFmtId="0" fontId="3" fillId="20" borderId="2" xfId="2" applyFont="1" applyFill="1" applyBorder="1" applyAlignment="1">
      <alignment horizontal="right"/>
    </xf>
    <xf numFmtId="0" fontId="0" fillId="20" borderId="1" xfId="0" applyFill="1" applyBorder="1" applyAlignment="1">
      <alignment wrapText="1"/>
    </xf>
    <xf numFmtId="0" fontId="3" fillId="20" borderId="1" xfId="2" applyNumberFormat="1" applyFont="1" applyFill="1" applyBorder="1" applyAlignment="1">
      <alignment horizontal="right"/>
    </xf>
    <xf numFmtId="0" fontId="3" fillId="20" borderId="1" xfId="2" applyFont="1" applyFill="1" applyBorder="1"/>
    <xf numFmtId="4" fontId="0" fillId="20" borderId="3" xfId="0" applyNumberFormat="1" applyFill="1" applyBorder="1" applyAlignment="1">
      <alignment wrapText="1"/>
    </xf>
    <xf numFmtId="0" fontId="0" fillId="20" borderId="2" xfId="0" applyFill="1" applyBorder="1" applyAlignment="1">
      <alignment horizontal="right"/>
    </xf>
    <xf numFmtId="0" fontId="0" fillId="20" borderId="1" xfId="0" applyNumberFormat="1" applyFill="1" applyBorder="1" applyAlignment="1">
      <alignment horizontal="right" wrapText="1"/>
    </xf>
    <xf numFmtId="0" fontId="0" fillId="20" borderId="0" xfId="0" applyFill="1"/>
    <xf numFmtId="0" fontId="0" fillId="20" borderId="0" xfId="0" applyFill="1" applyAlignment="1">
      <alignment wrapText="1"/>
    </xf>
    <xf numFmtId="0" fontId="22" fillId="20" borderId="2" xfId="0" applyNumberFormat="1" applyFont="1" applyFill="1" applyBorder="1" applyAlignment="1" applyProtection="1">
      <alignment horizontal="right"/>
    </xf>
    <xf numFmtId="0" fontId="23" fillId="20" borderId="1" xfId="0" applyNumberFormat="1" applyFont="1" applyFill="1" applyBorder="1" applyAlignment="1" applyProtection="1">
      <alignment horizontal="left"/>
    </xf>
    <xf numFmtId="0" fontId="3" fillId="20" borderId="1" xfId="2" applyFont="1" applyFill="1" applyBorder="1" applyAlignment="1"/>
    <xf numFmtId="0" fontId="0" fillId="20" borderId="2" xfId="0" applyFill="1" applyBorder="1" applyAlignment="1">
      <alignment horizontal="right" wrapText="1"/>
    </xf>
    <xf numFmtId="0" fontId="26" fillId="20" borderId="2" xfId="2" applyFont="1" applyFill="1" applyBorder="1" applyAlignment="1">
      <alignment horizontal="right"/>
    </xf>
    <xf numFmtId="0" fontId="2" fillId="20" borderId="1" xfId="0" applyFont="1" applyFill="1" applyBorder="1" applyAlignment="1"/>
    <xf numFmtId="4" fontId="2" fillId="20" borderId="3" xfId="0" applyNumberFormat="1" applyFont="1" applyFill="1" applyBorder="1" applyAlignment="1">
      <alignment wrapText="1"/>
    </xf>
    <xf numFmtId="0" fontId="0" fillId="20" borderId="1" xfId="0" applyFill="1" applyBorder="1" applyAlignment="1"/>
    <xf numFmtId="0" fontId="0" fillId="20" borderId="1" xfId="0" applyNumberFormat="1" applyFill="1" applyBorder="1" applyAlignment="1">
      <alignment horizontal="right"/>
    </xf>
    <xf numFmtId="0" fontId="0" fillId="20" borderId="1" xfId="0" applyFill="1" applyBorder="1"/>
    <xf numFmtId="0" fontId="0" fillId="20" borderId="1" xfId="0" applyFont="1" applyFill="1" applyBorder="1" applyAlignment="1"/>
    <xf numFmtId="0" fontId="2" fillId="20" borderId="2" xfId="0" applyFont="1" applyFill="1" applyBorder="1" applyAlignment="1">
      <alignment horizontal="right"/>
    </xf>
    <xf numFmtId="0" fontId="2" fillId="20" borderId="1" xfId="0" applyFont="1" applyFill="1" applyBorder="1"/>
    <xf numFmtId="0" fontId="2" fillId="20" borderId="1" xfId="0" applyNumberFormat="1" applyFont="1" applyFill="1" applyBorder="1" applyAlignment="1">
      <alignment horizontal="right"/>
    </xf>
    <xf numFmtId="0" fontId="0" fillId="20" borderId="2" xfId="0" applyFont="1" applyFill="1" applyBorder="1" applyAlignment="1">
      <alignment horizontal="right"/>
    </xf>
    <xf numFmtId="0" fontId="0" fillId="20" borderId="1" xfId="0" applyFont="1" applyFill="1" applyBorder="1"/>
    <xf numFmtId="0" fontId="0" fillId="20" borderId="1" xfId="0" applyNumberFormat="1" applyFont="1" applyFill="1" applyBorder="1" applyAlignment="1">
      <alignment horizontal="right"/>
    </xf>
    <xf numFmtId="4" fontId="0" fillId="20" borderId="3" xfId="0" applyNumberFormat="1" applyFont="1" applyFill="1" applyBorder="1" applyAlignment="1">
      <alignment wrapText="1"/>
    </xf>
    <xf numFmtId="0" fontId="12" fillId="0" borderId="20" xfId="0" applyFont="1" applyFill="1" applyBorder="1"/>
    <xf numFmtId="0" fontId="12" fillId="0" borderId="21" xfId="0" applyFont="1" applyFill="1" applyBorder="1"/>
    <xf numFmtId="3" fontId="12" fillId="0" borderId="22" xfId="0" applyNumberFormat="1" applyFont="1" applyFill="1" applyBorder="1"/>
    <xf numFmtId="49" fontId="12" fillId="0" borderId="2" xfId="0" applyNumberFormat="1" applyFont="1" applyFill="1" applyBorder="1" applyAlignment="1">
      <alignment horizontal="right"/>
    </xf>
    <xf numFmtId="0" fontId="12" fillId="0" borderId="1" xfId="0" applyFont="1" applyFill="1" applyBorder="1"/>
    <xf numFmtId="3" fontId="12" fillId="0" borderId="3" xfId="0" applyNumberFormat="1" applyFont="1" applyFill="1" applyBorder="1"/>
    <xf numFmtId="49" fontId="8" fillId="0" borderId="2" xfId="0" applyNumberFormat="1" applyFont="1" applyFill="1" applyBorder="1" applyAlignment="1">
      <alignment horizontal="right"/>
    </xf>
    <xf numFmtId="0" fontId="8" fillId="0" borderId="1" xfId="0" applyFont="1" applyFill="1" applyBorder="1"/>
    <xf numFmtId="3" fontId="8" fillId="0" borderId="3" xfId="0" applyNumberFormat="1" applyFont="1" applyFill="1" applyBorder="1"/>
    <xf numFmtId="0" fontId="8" fillId="0" borderId="2" xfId="0" applyFont="1" applyFill="1" applyBorder="1" applyAlignment="1">
      <alignment horizontal="right"/>
    </xf>
    <xf numFmtId="0" fontId="12" fillId="0" borderId="2" xfId="0" applyFont="1" applyFill="1" applyBorder="1" applyAlignment="1">
      <alignment horizontal="right"/>
    </xf>
    <xf numFmtId="0" fontId="12" fillId="6" borderId="23"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8" fillId="20" borderId="0" xfId="0" applyFont="1" applyFill="1" applyBorder="1"/>
    <xf numFmtId="0" fontId="8" fillId="20" borderId="28" xfId="0" applyFont="1" applyFill="1" applyBorder="1"/>
    <xf numFmtId="0" fontId="8" fillId="20" borderId="15" xfId="0" applyFont="1" applyFill="1" applyBorder="1"/>
    <xf numFmtId="0" fontId="32" fillId="0" borderId="0" xfId="0" applyFont="1"/>
    <xf numFmtId="9" fontId="32" fillId="0" borderId="0" xfId="15" applyFont="1"/>
    <xf numFmtId="0" fontId="32" fillId="0" borderId="0" xfId="0" applyFont="1" applyAlignment="1">
      <alignment wrapText="1"/>
    </xf>
    <xf numFmtId="0" fontId="32" fillId="20" borderId="0" xfId="0" applyFont="1" applyFill="1" applyAlignment="1">
      <alignment wrapText="1"/>
    </xf>
    <xf numFmtId="0" fontId="32" fillId="20" borderId="0" xfId="0" applyFont="1" applyFill="1"/>
    <xf numFmtId="0" fontId="32" fillId="0" borderId="0" xfId="0" applyFont="1" applyFill="1"/>
    <xf numFmtId="4" fontId="32" fillId="0" borderId="0" xfId="0" applyNumberFormat="1" applyFont="1" applyFill="1"/>
    <xf numFmtId="0" fontId="32" fillId="0" borderId="0" xfId="0" applyFont="1" applyFill="1" applyAlignment="1">
      <alignment wrapText="1"/>
    </xf>
    <xf numFmtId="9" fontId="32" fillId="0" borderId="0" xfId="0" applyNumberFormat="1" applyFont="1" applyFill="1" applyAlignment="1">
      <alignment wrapText="1"/>
    </xf>
    <xf numFmtId="43" fontId="32" fillId="0" borderId="0" xfId="1" applyFont="1" applyFill="1" applyAlignment="1">
      <alignment wrapText="1"/>
    </xf>
    <xf numFmtId="0" fontId="33" fillId="0" borderId="0" xfId="0" applyFont="1" applyFill="1"/>
    <xf numFmtId="0" fontId="33" fillId="0" borderId="0" xfId="0" applyFont="1" applyFill="1" applyBorder="1"/>
    <xf numFmtId="3" fontId="33" fillId="0" borderId="0" xfId="0" applyNumberFormat="1" applyFont="1" applyFill="1"/>
    <xf numFmtId="10" fontId="33" fillId="0" borderId="0" xfId="0" applyNumberFormat="1" applyFont="1" applyFill="1"/>
    <xf numFmtId="43" fontId="33" fillId="0" borderId="0" xfId="1" applyFont="1" applyFill="1"/>
    <xf numFmtId="0" fontId="33" fillId="0" borderId="0" xfId="0" applyFont="1" applyFill="1" applyAlignment="1">
      <alignment horizontal="center"/>
    </xf>
    <xf numFmtId="164" fontId="33" fillId="0" borderId="0" xfId="1" applyNumberFormat="1" applyFont="1" applyFill="1"/>
    <xf numFmtId="0" fontId="12" fillId="20" borderId="25" xfId="0" applyFont="1" applyFill="1" applyBorder="1" applyAlignment="1">
      <alignment horizontal="center"/>
    </xf>
    <xf numFmtId="0" fontId="12" fillId="20" borderId="26" xfId="0" applyFont="1" applyFill="1" applyBorder="1" applyAlignment="1">
      <alignment horizontal="center"/>
    </xf>
    <xf numFmtId="0" fontId="12" fillId="20" borderId="27" xfId="0" applyFont="1" applyFill="1" applyBorder="1" applyAlignment="1">
      <alignment horizontal="center"/>
    </xf>
    <xf numFmtId="0" fontId="12" fillId="20" borderId="28" xfId="0" applyFont="1" applyFill="1" applyBorder="1" applyAlignment="1">
      <alignment horizontal="center"/>
    </xf>
    <xf numFmtId="0" fontId="12" fillId="20" borderId="0" xfId="0" applyFont="1" applyFill="1" applyBorder="1" applyAlignment="1">
      <alignment horizontal="center"/>
    </xf>
    <xf numFmtId="0" fontId="12" fillId="20" borderId="15" xfId="0" applyFont="1" applyFill="1" applyBorder="1" applyAlignment="1">
      <alignment horizontal="center"/>
    </xf>
    <xf numFmtId="0" fontId="2" fillId="0" borderId="0" xfId="0" applyFont="1" applyAlignment="1">
      <alignment horizontal="center"/>
    </xf>
    <xf numFmtId="0" fontId="11" fillId="9" borderId="0" xfId="0" applyFont="1" applyFill="1" applyAlignment="1">
      <alignment horizontal="center"/>
    </xf>
    <xf numFmtId="0" fontId="13" fillId="13" borderId="11" xfId="0" applyFont="1" applyFill="1" applyBorder="1" applyAlignment="1">
      <alignment horizontal="center" vertical="center"/>
    </xf>
    <xf numFmtId="0" fontId="13" fillId="13" borderId="14" xfId="0" applyFont="1" applyFill="1" applyBorder="1" applyAlignment="1">
      <alignment horizontal="center" vertical="center"/>
    </xf>
    <xf numFmtId="0" fontId="13" fillId="13" borderId="12" xfId="0" applyFont="1" applyFill="1" applyBorder="1" applyAlignment="1">
      <alignment horizontal="center" vertical="center"/>
    </xf>
    <xf numFmtId="0" fontId="18" fillId="15" borderId="1" xfId="0" applyFont="1" applyFill="1" applyBorder="1" applyAlignment="1">
      <alignment horizontal="center" vertical="center"/>
    </xf>
    <xf numFmtId="0" fontId="20" fillId="16" borderId="16" xfId="0" applyFont="1" applyFill="1" applyBorder="1" applyAlignment="1">
      <alignment horizontal="center"/>
    </xf>
    <xf numFmtId="0" fontId="20" fillId="16" borderId="18" xfId="0" applyFont="1" applyFill="1" applyBorder="1" applyAlignment="1">
      <alignment horizontal="center"/>
    </xf>
    <xf numFmtId="0" fontId="20" fillId="16" borderId="17" xfId="0" applyFont="1" applyFill="1" applyBorder="1" applyAlignment="1">
      <alignment horizontal="center"/>
    </xf>
  </cellXfs>
  <cellStyles count="16">
    <cellStyle name="Millares" xfId="1" builtinId="3"/>
    <cellStyle name="Nivel 1,2.3,5,6,9" xfId="6"/>
    <cellStyle name="Nivel 4" xfId="7"/>
    <cellStyle name="Nivel 7" xfId="8"/>
    <cellStyle name="Normal" xfId="0" builtinId="0"/>
    <cellStyle name="Normal 2" xfId="3"/>
    <cellStyle name="Normal 2 2" xfId="4"/>
    <cellStyle name="Normal 2 2 4" xfId="13"/>
    <cellStyle name="Normal 2 3" xfId="12"/>
    <cellStyle name="Normal 3" xfId="10"/>
    <cellStyle name="Normal 4" xfId="9"/>
    <cellStyle name="Normal 5" xfId="5"/>
    <cellStyle name="Normal 6" xfId="11"/>
    <cellStyle name="Normal 6 2" xfId="14"/>
    <cellStyle name="Normal_Hoja1" xfId="2"/>
    <cellStyle name="Porcentaje" xfId="1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abSelected="1" workbookViewId="0">
      <selection activeCell="E9" sqref="E9"/>
    </sheetView>
  </sheetViews>
  <sheetFormatPr baseColWidth="10" defaultRowHeight="16.5" x14ac:dyDescent="0.3"/>
  <cols>
    <col min="1" max="1" width="22.85546875" style="51" customWidth="1"/>
    <col min="2" max="2" width="75.42578125" style="51" bestFit="1" customWidth="1"/>
    <col min="3" max="3" width="13.5703125" style="51" customWidth="1"/>
    <col min="4" max="4" width="14.42578125" style="247" bestFit="1" customWidth="1"/>
    <col min="5" max="7" width="11.42578125" style="247"/>
    <col min="8" max="16384" width="11.42578125" style="51"/>
  </cols>
  <sheetData>
    <row r="1" spans="1:7" x14ac:dyDescent="0.3">
      <c r="A1" s="254" t="s">
        <v>518</v>
      </c>
      <c r="B1" s="255"/>
      <c r="C1" s="256"/>
    </row>
    <row r="2" spans="1:7" x14ac:dyDescent="0.3">
      <c r="A2" s="257" t="s">
        <v>542</v>
      </c>
      <c r="B2" s="258"/>
      <c r="C2" s="259"/>
    </row>
    <row r="3" spans="1:7" x14ac:dyDescent="0.3">
      <c r="A3" s="257" t="s">
        <v>555</v>
      </c>
      <c r="B3" s="258"/>
      <c r="C3" s="259"/>
      <c r="F3" s="248"/>
      <c r="G3" s="248"/>
    </row>
    <row r="4" spans="1:7" x14ac:dyDescent="0.3">
      <c r="A4" s="235"/>
      <c r="B4" s="234"/>
      <c r="C4" s="236"/>
      <c r="F4" s="248"/>
      <c r="G4" s="248"/>
    </row>
    <row r="5" spans="1:7" ht="19.5" customHeight="1" thickBot="1" x14ac:dyDescent="0.35">
      <c r="A5" s="231" t="s">
        <v>324</v>
      </c>
      <c r="B5" s="232" t="s">
        <v>325</v>
      </c>
      <c r="C5" s="233" t="s">
        <v>326</v>
      </c>
      <c r="F5" s="248"/>
      <c r="G5" s="248"/>
    </row>
    <row r="6" spans="1:7" x14ac:dyDescent="0.3">
      <c r="A6" s="220">
        <v>1</v>
      </c>
      <c r="B6" s="221" t="s">
        <v>3</v>
      </c>
      <c r="C6" s="222">
        <f>+C10+C45</f>
        <v>8831676469</v>
      </c>
      <c r="E6" s="247">
        <f>+C6*5%</f>
        <v>441583823.45000005</v>
      </c>
      <c r="F6" s="249"/>
    </row>
    <row r="7" spans="1:7" x14ac:dyDescent="0.3">
      <c r="A7" s="223" t="s">
        <v>82</v>
      </c>
      <c r="B7" s="224" t="s">
        <v>4</v>
      </c>
      <c r="C7" s="225">
        <f>SUM(C8:C9)</f>
        <v>0</v>
      </c>
    </row>
    <row r="8" spans="1:7" x14ac:dyDescent="0.3">
      <c r="A8" s="226" t="s">
        <v>83</v>
      </c>
      <c r="B8" s="227" t="s">
        <v>85</v>
      </c>
      <c r="C8" s="228">
        <v>0</v>
      </c>
    </row>
    <row r="9" spans="1:7" x14ac:dyDescent="0.3">
      <c r="A9" s="229" t="s">
        <v>84</v>
      </c>
      <c r="B9" s="227" t="s">
        <v>86</v>
      </c>
      <c r="C9" s="228">
        <v>0</v>
      </c>
    </row>
    <row r="10" spans="1:7" x14ac:dyDescent="0.3">
      <c r="A10" s="230">
        <v>1.1000000000000001</v>
      </c>
      <c r="B10" s="224" t="s">
        <v>5</v>
      </c>
      <c r="C10" s="225">
        <f>+C7+C11</f>
        <v>8831126469</v>
      </c>
    </row>
    <row r="11" spans="1:7" x14ac:dyDescent="0.3">
      <c r="A11" s="57" t="s">
        <v>87</v>
      </c>
      <c r="B11" s="52" t="s">
        <v>88</v>
      </c>
      <c r="C11" s="53">
        <f>+C12+C41</f>
        <v>8831126469</v>
      </c>
    </row>
    <row r="12" spans="1:7" x14ac:dyDescent="0.3">
      <c r="A12" s="57" t="s">
        <v>380</v>
      </c>
      <c r="B12" s="52" t="s">
        <v>381</v>
      </c>
      <c r="C12" s="53">
        <f>+C13</f>
        <v>8831126469</v>
      </c>
    </row>
    <row r="13" spans="1:7" x14ac:dyDescent="0.3">
      <c r="A13" s="57" t="s">
        <v>382</v>
      </c>
      <c r="B13" s="52" t="s">
        <v>383</v>
      </c>
      <c r="C13" s="53">
        <f>+C14</f>
        <v>8831126469</v>
      </c>
    </row>
    <row r="14" spans="1:7" x14ac:dyDescent="0.3">
      <c r="A14" s="57" t="s">
        <v>384</v>
      </c>
      <c r="B14" s="52" t="s">
        <v>154</v>
      </c>
      <c r="C14" s="53">
        <f>+C15+C31+C33+C36+C39</f>
        <v>8831126469</v>
      </c>
    </row>
    <row r="15" spans="1:7" x14ac:dyDescent="0.3">
      <c r="A15" s="57" t="s">
        <v>389</v>
      </c>
      <c r="B15" s="52" t="s">
        <v>385</v>
      </c>
      <c r="C15" s="53">
        <f>SUM(C16:C30)</f>
        <v>8702845869</v>
      </c>
      <c r="E15" s="250">
        <v>0.05</v>
      </c>
      <c r="F15" s="247">
        <v>7788758064</v>
      </c>
      <c r="G15" s="247">
        <f>+$E$15*F15+F15</f>
        <v>8178195967.1999998</v>
      </c>
    </row>
    <row r="16" spans="1:7" x14ac:dyDescent="0.3">
      <c r="A16" s="56" t="s">
        <v>390</v>
      </c>
      <c r="B16" s="54" t="s">
        <v>6</v>
      </c>
      <c r="C16" s="55">
        <v>8178195967</v>
      </c>
      <c r="F16" s="247">
        <v>148887464</v>
      </c>
      <c r="G16" s="247">
        <f>+$E$15*F16+F16</f>
        <v>156331837.19999999</v>
      </c>
    </row>
    <row r="17" spans="1:7" x14ac:dyDescent="0.3">
      <c r="A17" s="56" t="s">
        <v>391</v>
      </c>
      <c r="B17" s="54" t="s">
        <v>7</v>
      </c>
      <c r="C17" s="55">
        <v>164073985</v>
      </c>
      <c r="F17" s="247">
        <v>3691820</v>
      </c>
      <c r="G17" s="247">
        <f>+$E$15*F17+F17</f>
        <v>3876411</v>
      </c>
    </row>
    <row r="18" spans="1:7" x14ac:dyDescent="0.3">
      <c r="A18" s="56" t="s">
        <v>392</v>
      </c>
      <c r="B18" s="54" t="s">
        <v>8</v>
      </c>
      <c r="C18" s="55">
        <v>0</v>
      </c>
      <c r="F18" s="247">
        <v>5867400</v>
      </c>
      <c r="G18" s="247">
        <f>+$E$15*F18+F18</f>
        <v>6160770</v>
      </c>
    </row>
    <row r="19" spans="1:7" x14ac:dyDescent="0.3">
      <c r="A19" s="56" t="s">
        <v>393</v>
      </c>
      <c r="B19" s="54" t="s">
        <v>9</v>
      </c>
      <c r="C19" s="55">
        <v>0</v>
      </c>
      <c r="F19" s="247">
        <v>19431838</v>
      </c>
      <c r="G19" s="247">
        <f>+$E$15*F19+F19</f>
        <v>20403429.899999999</v>
      </c>
    </row>
    <row r="20" spans="1:7" x14ac:dyDescent="0.3">
      <c r="A20" s="56" t="s">
        <v>394</v>
      </c>
      <c r="B20" s="54" t="s">
        <v>10</v>
      </c>
      <c r="C20" s="55">
        <v>0</v>
      </c>
    </row>
    <row r="21" spans="1:7" x14ac:dyDescent="0.3">
      <c r="A21" s="56" t="s">
        <v>395</v>
      </c>
      <c r="B21" s="54" t="s">
        <v>11</v>
      </c>
      <c r="C21" s="55">
        <v>0</v>
      </c>
    </row>
    <row r="22" spans="1:7" x14ac:dyDescent="0.3">
      <c r="A22" s="56" t="s">
        <v>450</v>
      </c>
      <c r="B22" s="54" t="s">
        <v>528</v>
      </c>
      <c r="C22" s="55">
        <v>4068385</v>
      </c>
    </row>
    <row r="23" spans="1:7" x14ac:dyDescent="0.3">
      <c r="A23" s="56" t="s">
        <v>451</v>
      </c>
      <c r="B23" s="54" t="s">
        <v>529</v>
      </c>
      <c r="C23" s="55">
        <v>6465875</v>
      </c>
    </row>
    <row r="24" spans="1:7" x14ac:dyDescent="0.3">
      <c r="A24" s="56" t="s">
        <v>453</v>
      </c>
      <c r="B24" s="54" t="s">
        <v>530</v>
      </c>
      <c r="C24" s="55">
        <v>0</v>
      </c>
    </row>
    <row r="25" spans="1:7" x14ac:dyDescent="0.3">
      <c r="A25" s="56" t="s">
        <v>454</v>
      </c>
      <c r="B25" s="54" t="s">
        <v>531</v>
      </c>
      <c r="C25" s="55">
        <v>0</v>
      </c>
    </row>
    <row r="26" spans="1:7" x14ac:dyDescent="0.3">
      <c r="A26" s="56" t="s">
        <v>527</v>
      </c>
      <c r="B26" s="54" t="s">
        <v>532</v>
      </c>
      <c r="C26" s="55">
        <v>21413885</v>
      </c>
      <c r="D26" s="251"/>
    </row>
    <row r="27" spans="1:7" x14ac:dyDescent="0.3">
      <c r="A27" s="56" t="s">
        <v>533</v>
      </c>
      <c r="B27" s="54" t="s">
        <v>79</v>
      </c>
      <c r="C27" s="55">
        <v>340000</v>
      </c>
      <c r="E27" s="252" t="s">
        <v>554</v>
      </c>
    </row>
    <row r="28" spans="1:7" x14ac:dyDescent="0.3">
      <c r="A28" s="56" t="s">
        <v>534</v>
      </c>
      <c r="B28" s="54" t="s">
        <v>12</v>
      </c>
      <c r="C28" s="55">
        <v>328287772</v>
      </c>
      <c r="D28" s="253">
        <v>328287772</v>
      </c>
      <c r="E28" s="249">
        <v>97506023</v>
      </c>
    </row>
    <row r="29" spans="1:7" x14ac:dyDescent="0.3">
      <c r="A29" s="56" t="s">
        <v>535</v>
      </c>
      <c r="B29" s="54" t="s">
        <v>13</v>
      </c>
      <c r="C29" s="55">
        <v>0</v>
      </c>
    </row>
    <row r="30" spans="1:7" x14ac:dyDescent="0.3">
      <c r="A30" s="56" t="s">
        <v>536</v>
      </c>
      <c r="B30" s="54" t="s">
        <v>537</v>
      </c>
      <c r="C30" s="55">
        <v>0</v>
      </c>
    </row>
    <row r="31" spans="1:7" x14ac:dyDescent="0.3">
      <c r="A31" s="57" t="s">
        <v>396</v>
      </c>
      <c r="B31" s="52" t="s">
        <v>386</v>
      </c>
      <c r="C31" s="53">
        <f>+C32</f>
        <v>0</v>
      </c>
    </row>
    <row r="32" spans="1:7" x14ac:dyDescent="0.3">
      <c r="A32" s="56" t="s">
        <v>397</v>
      </c>
      <c r="B32" s="54" t="s">
        <v>14</v>
      </c>
      <c r="C32" s="55">
        <v>0</v>
      </c>
    </row>
    <row r="33" spans="1:3" x14ac:dyDescent="0.3">
      <c r="A33" s="57" t="s">
        <v>398</v>
      </c>
      <c r="B33" s="52" t="s">
        <v>387</v>
      </c>
      <c r="C33" s="53">
        <f>SUM(C34:C35)</f>
        <v>0</v>
      </c>
    </row>
    <row r="34" spans="1:3" x14ac:dyDescent="0.3">
      <c r="A34" s="56" t="s">
        <v>399</v>
      </c>
      <c r="B34" s="54" t="s">
        <v>15</v>
      </c>
      <c r="C34" s="55">
        <v>0</v>
      </c>
    </row>
    <row r="35" spans="1:3" hidden="1" x14ac:dyDescent="0.3">
      <c r="A35" s="56" t="s">
        <v>400</v>
      </c>
      <c r="B35" s="54" t="s">
        <v>81</v>
      </c>
      <c r="C35" s="55">
        <v>0</v>
      </c>
    </row>
    <row r="36" spans="1:3" x14ac:dyDescent="0.3">
      <c r="A36" s="57" t="s">
        <v>401</v>
      </c>
      <c r="B36" s="52" t="s">
        <v>388</v>
      </c>
      <c r="C36" s="53">
        <f>SUM(C37:C38)</f>
        <v>0</v>
      </c>
    </row>
    <row r="37" spans="1:3" x14ac:dyDescent="0.3">
      <c r="A37" s="56" t="s">
        <v>402</v>
      </c>
      <c r="B37" s="54" t="s">
        <v>16</v>
      </c>
      <c r="C37" s="55">
        <v>0</v>
      </c>
    </row>
    <row r="38" spans="1:3" x14ac:dyDescent="0.3">
      <c r="A38" s="56" t="s">
        <v>403</v>
      </c>
      <c r="B38" s="54" t="s">
        <v>17</v>
      </c>
      <c r="C38" s="55">
        <v>0</v>
      </c>
    </row>
    <row r="39" spans="1:3" x14ac:dyDescent="0.3">
      <c r="A39" s="57" t="s">
        <v>405</v>
      </c>
      <c r="B39" s="52" t="s">
        <v>404</v>
      </c>
      <c r="C39" s="53">
        <f>+C40</f>
        <v>128280600</v>
      </c>
    </row>
    <row r="40" spans="1:3" x14ac:dyDescent="0.3">
      <c r="A40" s="56" t="s">
        <v>406</v>
      </c>
      <c r="B40" s="54" t="s">
        <v>106</v>
      </c>
      <c r="C40" s="55">
        <v>128280600</v>
      </c>
    </row>
    <row r="41" spans="1:3" x14ac:dyDescent="0.3">
      <c r="A41" s="57" t="s">
        <v>425</v>
      </c>
      <c r="B41" s="52" t="s">
        <v>426</v>
      </c>
      <c r="C41" s="53">
        <f>+C42</f>
        <v>0</v>
      </c>
    </row>
    <row r="42" spans="1:3" x14ac:dyDescent="0.3">
      <c r="A42" s="57" t="s">
        <v>427</v>
      </c>
      <c r="B42" s="52" t="s">
        <v>428</v>
      </c>
      <c r="C42" s="53">
        <f>+C43</f>
        <v>0</v>
      </c>
    </row>
    <row r="43" spans="1:3" x14ac:dyDescent="0.3">
      <c r="A43" s="57" t="s">
        <v>429</v>
      </c>
      <c r="B43" s="52" t="s">
        <v>430</v>
      </c>
      <c r="C43" s="53">
        <f>+C44</f>
        <v>0</v>
      </c>
    </row>
    <row r="44" spans="1:3" x14ac:dyDescent="0.3">
      <c r="A44" s="56" t="s">
        <v>431</v>
      </c>
      <c r="B44" s="54" t="s">
        <v>81</v>
      </c>
      <c r="C44" s="55">
        <v>0</v>
      </c>
    </row>
    <row r="45" spans="1:3" x14ac:dyDescent="0.3">
      <c r="A45" s="58">
        <v>1.2</v>
      </c>
      <c r="B45" s="52" t="s">
        <v>18</v>
      </c>
      <c r="C45" s="53">
        <f>+C46+C51+C53+C56+C59+C66</f>
        <v>550000</v>
      </c>
    </row>
    <row r="46" spans="1:3" x14ac:dyDescent="0.3">
      <c r="A46" s="57" t="s">
        <v>126</v>
      </c>
      <c r="B46" s="52" t="s">
        <v>127</v>
      </c>
      <c r="C46" s="53">
        <f>+C47</f>
        <v>0</v>
      </c>
    </row>
    <row r="47" spans="1:3" x14ac:dyDescent="0.3">
      <c r="A47" s="57" t="s">
        <v>119</v>
      </c>
      <c r="B47" s="52" t="s">
        <v>120</v>
      </c>
      <c r="C47" s="53">
        <f>+C48</f>
        <v>0</v>
      </c>
    </row>
    <row r="48" spans="1:3" x14ac:dyDescent="0.3">
      <c r="A48" s="57" t="s">
        <v>121</v>
      </c>
      <c r="B48" s="52" t="s">
        <v>122</v>
      </c>
      <c r="C48" s="53">
        <f>+C49</f>
        <v>0</v>
      </c>
    </row>
    <row r="49" spans="1:3" x14ac:dyDescent="0.3">
      <c r="A49" s="57" t="s">
        <v>123</v>
      </c>
      <c r="B49" s="52" t="s">
        <v>124</v>
      </c>
      <c r="C49" s="53">
        <f>+C50</f>
        <v>0</v>
      </c>
    </row>
    <row r="50" spans="1:3" x14ac:dyDescent="0.3">
      <c r="A50" s="56" t="s">
        <v>125</v>
      </c>
      <c r="B50" s="54" t="s">
        <v>19</v>
      </c>
      <c r="C50" s="55">
        <v>0</v>
      </c>
    </row>
    <row r="51" spans="1:3" x14ac:dyDescent="0.3">
      <c r="A51" s="57" t="s">
        <v>101</v>
      </c>
      <c r="B51" s="52" t="s">
        <v>102</v>
      </c>
      <c r="C51" s="53">
        <f>+C52</f>
        <v>550000</v>
      </c>
    </row>
    <row r="52" spans="1:3" x14ac:dyDescent="0.3">
      <c r="A52" s="56" t="s">
        <v>103</v>
      </c>
      <c r="B52" s="54" t="s">
        <v>312</v>
      </c>
      <c r="C52" s="55">
        <v>550000</v>
      </c>
    </row>
    <row r="53" spans="1:3" x14ac:dyDescent="0.3">
      <c r="A53" s="57" t="s">
        <v>89</v>
      </c>
      <c r="B53" s="52" t="s">
        <v>90</v>
      </c>
      <c r="C53" s="53">
        <f>+C54</f>
        <v>0</v>
      </c>
    </row>
    <row r="54" spans="1:3" x14ac:dyDescent="0.3">
      <c r="A54" s="57" t="s">
        <v>91</v>
      </c>
      <c r="B54" s="52" t="s">
        <v>92</v>
      </c>
      <c r="C54" s="53">
        <f>+C55</f>
        <v>0</v>
      </c>
    </row>
    <row r="55" spans="1:3" x14ac:dyDescent="0.3">
      <c r="A55" s="56" t="s">
        <v>93</v>
      </c>
      <c r="B55" s="54" t="s">
        <v>94</v>
      </c>
      <c r="C55" s="55">
        <v>0</v>
      </c>
    </row>
    <row r="56" spans="1:3" x14ac:dyDescent="0.3">
      <c r="A56" s="57" t="s">
        <v>95</v>
      </c>
      <c r="B56" s="52" t="s">
        <v>96</v>
      </c>
      <c r="C56" s="53">
        <f>+C57</f>
        <v>0</v>
      </c>
    </row>
    <row r="57" spans="1:3" x14ac:dyDescent="0.3">
      <c r="A57" s="57" t="s">
        <v>97</v>
      </c>
      <c r="B57" s="52" t="s">
        <v>98</v>
      </c>
      <c r="C57" s="53">
        <f>+C58</f>
        <v>0</v>
      </c>
    </row>
    <row r="58" spans="1:3" x14ac:dyDescent="0.3">
      <c r="A58" s="56" t="s">
        <v>99</v>
      </c>
      <c r="B58" s="54" t="s">
        <v>100</v>
      </c>
      <c r="C58" s="55">
        <v>0</v>
      </c>
    </row>
    <row r="59" spans="1:3" x14ac:dyDescent="0.3">
      <c r="A59" s="57" t="s">
        <v>110</v>
      </c>
      <c r="B59" s="52" t="s">
        <v>111</v>
      </c>
      <c r="C59" s="53">
        <f>+C60+C64</f>
        <v>0</v>
      </c>
    </row>
    <row r="60" spans="1:3" x14ac:dyDescent="0.3">
      <c r="A60" s="57" t="s">
        <v>112</v>
      </c>
      <c r="B60" s="52" t="s">
        <v>113</v>
      </c>
      <c r="C60" s="53">
        <f>+C61</f>
        <v>0</v>
      </c>
    </row>
    <row r="61" spans="1:3" x14ac:dyDescent="0.3">
      <c r="A61" s="57" t="s">
        <v>114</v>
      </c>
      <c r="B61" s="52" t="s">
        <v>115</v>
      </c>
      <c r="C61" s="53">
        <f>+C62</f>
        <v>0</v>
      </c>
    </row>
    <row r="62" spans="1:3" x14ac:dyDescent="0.3">
      <c r="A62" s="57" t="s">
        <v>116</v>
      </c>
      <c r="B62" s="52" t="s">
        <v>117</v>
      </c>
      <c r="C62" s="53">
        <f>+C63</f>
        <v>0</v>
      </c>
    </row>
    <row r="63" spans="1:3" x14ac:dyDescent="0.3">
      <c r="A63" s="56" t="s">
        <v>118</v>
      </c>
      <c r="B63" s="54" t="s">
        <v>21</v>
      </c>
      <c r="C63" s="55">
        <v>0</v>
      </c>
    </row>
    <row r="64" spans="1:3" x14ac:dyDescent="0.3">
      <c r="A64" s="57" t="s">
        <v>519</v>
      </c>
      <c r="B64" s="52" t="s">
        <v>522</v>
      </c>
      <c r="C64" s="53">
        <f>+C65</f>
        <v>0</v>
      </c>
    </row>
    <row r="65" spans="1:3" x14ac:dyDescent="0.3">
      <c r="A65" s="56" t="s">
        <v>520</v>
      </c>
      <c r="B65" s="54" t="s">
        <v>521</v>
      </c>
      <c r="C65" s="55">
        <v>0</v>
      </c>
    </row>
    <row r="66" spans="1:3" x14ac:dyDescent="0.3">
      <c r="A66" s="57" t="s">
        <v>104</v>
      </c>
      <c r="B66" s="52" t="s">
        <v>105</v>
      </c>
      <c r="C66" s="53">
        <f>+C67</f>
        <v>0</v>
      </c>
    </row>
    <row r="67" spans="1:3" x14ac:dyDescent="0.3">
      <c r="A67" s="57" t="s">
        <v>107</v>
      </c>
      <c r="B67" s="52" t="s">
        <v>108</v>
      </c>
      <c r="C67" s="53">
        <f t="shared" ref="C67" si="0">+C68</f>
        <v>0</v>
      </c>
    </row>
    <row r="68" spans="1:3" ht="17.25" thickBot="1" x14ac:dyDescent="0.35">
      <c r="A68" s="59" t="s">
        <v>109</v>
      </c>
      <c r="B68" s="60" t="s">
        <v>20</v>
      </c>
      <c r="C68" s="61">
        <v>0</v>
      </c>
    </row>
    <row r="71" spans="1:3" x14ac:dyDescent="0.3">
      <c r="C71" s="62"/>
    </row>
    <row r="72" spans="1:3" x14ac:dyDescent="0.3">
      <c r="C72" s="62"/>
    </row>
    <row r="73" spans="1:3" x14ac:dyDescent="0.3">
      <c r="C73" s="62"/>
    </row>
    <row r="74" spans="1:3" x14ac:dyDescent="0.3">
      <c r="C74" s="62"/>
    </row>
    <row r="75" spans="1:3" x14ac:dyDescent="0.3">
      <c r="C75" s="62"/>
    </row>
    <row r="76" spans="1:3" x14ac:dyDescent="0.3">
      <c r="C76" s="62"/>
    </row>
  </sheetData>
  <sortState ref="A37:C59">
    <sortCondition ref="A36:A59"/>
  </sortState>
  <mergeCells count="3">
    <mergeCell ref="A1:C1"/>
    <mergeCell ref="A2:C2"/>
    <mergeCell ref="A3:C3"/>
  </mergeCells>
  <phoneticPr fontId="25" type="noConversion"/>
  <pageMargins left="0.70866141732283472" right="0.70866141732283472" top="0.43307086614173229" bottom="0.35433070866141736" header="0.31496062992125984" footer="0.31496062992125984"/>
  <pageSetup paperSize="5"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3"/>
  <sheetViews>
    <sheetView topLeftCell="A25" workbookViewId="0">
      <selection activeCell="C35" sqref="C35"/>
    </sheetView>
  </sheetViews>
  <sheetFormatPr baseColWidth="10" defaultRowHeight="15" x14ac:dyDescent="0.25"/>
  <cols>
    <col min="1" max="1" width="18.140625" customWidth="1"/>
    <col min="2" max="2" width="34.7109375" customWidth="1"/>
    <col min="4" max="4" width="25" customWidth="1"/>
    <col min="5" max="5" width="61" customWidth="1"/>
  </cols>
  <sheetData>
    <row r="1" spans="1:5" x14ac:dyDescent="0.25">
      <c r="A1" s="147" t="s">
        <v>2</v>
      </c>
      <c r="B1" s="147" t="s">
        <v>22</v>
      </c>
      <c r="C1" s="147" t="s">
        <v>423</v>
      </c>
      <c r="D1" s="147" t="s">
        <v>424</v>
      </c>
      <c r="E1" s="157" t="s">
        <v>487</v>
      </c>
    </row>
    <row r="2" spans="1:5" ht="18" customHeight="1" x14ac:dyDescent="0.25">
      <c r="A2" s="146">
        <v>2</v>
      </c>
      <c r="B2" s="144" t="s">
        <v>24</v>
      </c>
      <c r="C2" s="142">
        <v>19</v>
      </c>
      <c r="D2" s="144"/>
    </row>
    <row r="3" spans="1:5" ht="18" customHeight="1" x14ac:dyDescent="0.25">
      <c r="A3" s="145">
        <v>2.1</v>
      </c>
      <c r="B3" s="9" t="s">
        <v>129</v>
      </c>
      <c r="C3" s="125">
        <v>19</v>
      </c>
      <c r="D3" s="9"/>
    </row>
    <row r="4" spans="1:5" ht="102" x14ac:dyDescent="0.25">
      <c r="A4" s="152" t="s">
        <v>130</v>
      </c>
      <c r="B4" s="153" t="s">
        <v>25</v>
      </c>
      <c r="C4" s="154">
        <v>19</v>
      </c>
      <c r="D4" s="156" t="s">
        <v>486</v>
      </c>
      <c r="E4" s="178" t="s">
        <v>485</v>
      </c>
    </row>
    <row r="5" spans="1:5" ht="18" customHeight="1" x14ac:dyDescent="0.25">
      <c r="A5" s="152" t="s">
        <v>131</v>
      </c>
      <c r="B5" s="153" t="s">
        <v>132</v>
      </c>
      <c r="C5" s="154">
        <v>19</v>
      </c>
      <c r="D5" s="153"/>
      <c r="E5" s="179"/>
    </row>
    <row r="6" spans="1:5" ht="18" customHeight="1" x14ac:dyDescent="0.25">
      <c r="A6" s="152" t="s">
        <v>133</v>
      </c>
      <c r="B6" s="153" t="s">
        <v>134</v>
      </c>
      <c r="C6" s="154">
        <v>19</v>
      </c>
      <c r="D6" s="153"/>
      <c r="E6" s="179"/>
    </row>
    <row r="7" spans="1:5" ht="18" customHeight="1" x14ac:dyDescent="0.25">
      <c r="A7" s="152" t="s">
        <v>135</v>
      </c>
      <c r="B7" s="153" t="s">
        <v>136</v>
      </c>
      <c r="C7" s="154">
        <v>19</v>
      </c>
      <c r="D7" s="153"/>
      <c r="E7" s="179"/>
    </row>
    <row r="8" spans="1:5" ht="18" customHeight="1" x14ac:dyDescent="0.25">
      <c r="A8" s="158" t="s">
        <v>137</v>
      </c>
      <c r="B8" s="159" t="s">
        <v>26</v>
      </c>
      <c r="C8" s="171">
        <v>19</v>
      </c>
      <c r="D8" s="159"/>
      <c r="E8" s="179"/>
    </row>
    <row r="9" spans="1:5" ht="18" customHeight="1" x14ac:dyDescent="0.25">
      <c r="A9" s="158" t="s">
        <v>138</v>
      </c>
      <c r="B9" s="159" t="s">
        <v>36</v>
      </c>
      <c r="C9" s="171">
        <v>19</v>
      </c>
      <c r="D9" s="159"/>
      <c r="E9" s="179"/>
    </row>
    <row r="10" spans="1:5" ht="18" customHeight="1" x14ac:dyDescent="0.25">
      <c r="A10" s="158" t="s">
        <v>139</v>
      </c>
      <c r="B10" s="159" t="s">
        <v>30</v>
      </c>
      <c r="C10" s="171">
        <v>19</v>
      </c>
      <c r="D10" s="159"/>
      <c r="E10" s="179"/>
    </row>
    <row r="11" spans="1:5" ht="18" customHeight="1" x14ac:dyDescent="0.25">
      <c r="A11" s="158" t="s">
        <v>140</v>
      </c>
      <c r="B11" s="159" t="s">
        <v>31</v>
      </c>
      <c r="C11" s="171">
        <v>19</v>
      </c>
      <c r="D11" s="159"/>
      <c r="E11" s="179"/>
    </row>
    <row r="12" spans="1:5" ht="18" customHeight="1" x14ac:dyDescent="0.25">
      <c r="A12" s="158" t="s">
        <v>141</v>
      </c>
      <c r="B12" s="159" t="s">
        <v>32</v>
      </c>
      <c r="C12" s="171">
        <v>19</v>
      </c>
      <c r="D12" s="159"/>
      <c r="E12" s="179"/>
    </row>
    <row r="13" spans="1:5" ht="18" customHeight="1" x14ac:dyDescent="0.25">
      <c r="A13" s="158" t="s">
        <v>142</v>
      </c>
      <c r="B13" s="159" t="s">
        <v>28</v>
      </c>
      <c r="C13" s="171">
        <v>19</v>
      </c>
      <c r="D13" s="159"/>
      <c r="E13" s="179"/>
    </row>
    <row r="14" spans="1:5" ht="18" customHeight="1" x14ac:dyDescent="0.25">
      <c r="A14" s="152" t="s">
        <v>143</v>
      </c>
      <c r="B14" s="153" t="s">
        <v>144</v>
      </c>
      <c r="C14" s="154">
        <v>19</v>
      </c>
      <c r="D14" s="153"/>
      <c r="E14" s="179"/>
    </row>
    <row r="15" spans="1:5" ht="18" customHeight="1" x14ac:dyDescent="0.25">
      <c r="A15" s="158" t="s">
        <v>145</v>
      </c>
      <c r="B15" s="159" t="s">
        <v>34</v>
      </c>
      <c r="C15" s="171">
        <v>19</v>
      </c>
      <c r="D15" s="159"/>
      <c r="E15" s="179"/>
    </row>
    <row r="16" spans="1:5" ht="18" customHeight="1" x14ac:dyDescent="0.25">
      <c r="A16" s="160" t="s">
        <v>146</v>
      </c>
      <c r="B16" s="161" t="s">
        <v>33</v>
      </c>
      <c r="C16" s="172">
        <v>19</v>
      </c>
      <c r="D16" s="161"/>
      <c r="E16" s="179"/>
    </row>
    <row r="17" spans="1:5" ht="18" customHeight="1" x14ac:dyDescent="0.25">
      <c r="A17" s="162" t="s">
        <v>364</v>
      </c>
      <c r="B17" s="163" t="s">
        <v>165</v>
      </c>
      <c r="C17" s="172">
        <v>19</v>
      </c>
      <c r="D17" s="161"/>
      <c r="E17" s="179"/>
    </row>
    <row r="18" spans="1:5" ht="18" customHeight="1" x14ac:dyDescent="0.25">
      <c r="A18" s="164" t="s">
        <v>365</v>
      </c>
      <c r="B18" s="165" t="s">
        <v>372</v>
      </c>
      <c r="C18" s="172">
        <v>19</v>
      </c>
      <c r="D18" s="161"/>
      <c r="E18" s="179"/>
    </row>
    <row r="19" spans="1:5" ht="18" customHeight="1" x14ac:dyDescent="0.25">
      <c r="A19" s="164" t="s">
        <v>366</v>
      </c>
      <c r="B19" s="165" t="s">
        <v>373</v>
      </c>
      <c r="C19" s="172">
        <v>19</v>
      </c>
      <c r="D19" s="161"/>
      <c r="E19" s="179"/>
    </row>
    <row r="20" spans="1:5" ht="18" customHeight="1" x14ac:dyDescent="0.25">
      <c r="A20" s="164" t="s">
        <v>367</v>
      </c>
      <c r="B20" s="165" t="s">
        <v>374</v>
      </c>
      <c r="C20" s="172">
        <v>19</v>
      </c>
      <c r="D20" s="161"/>
      <c r="E20" s="179"/>
    </row>
    <row r="21" spans="1:5" ht="18" customHeight="1" x14ac:dyDescent="0.25">
      <c r="A21" s="164" t="s">
        <v>368</v>
      </c>
      <c r="B21" s="165" t="s">
        <v>375</v>
      </c>
      <c r="C21" s="172">
        <v>19</v>
      </c>
      <c r="D21" s="161"/>
      <c r="E21" s="179"/>
    </row>
    <row r="22" spans="1:5" ht="18" customHeight="1" x14ac:dyDescent="0.25">
      <c r="A22" s="164" t="s">
        <v>369</v>
      </c>
      <c r="B22" s="165" t="s">
        <v>376</v>
      </c>
      <c r="C22" s="172">
        <v>19</v>
      </c>
      <c r="D22" s="161"/>
      <c r="E22" s="179"/>
    </row>
    <row r="23" spans="1:5" ht="18" customHeight="1" x14ac:dyDescent="0.25">
      <c r="A23" s="164" t="s">
        <v>370</v>
      </c>
      <c r="B23" s="165" t="s">
        <v>377</v>
      </c>
      <c r="C23" s="172">
        <v>19</v>
      </c>
      <c r="D23" s="161"/>
      <c r="E23" s="179"/>
    </row>
    <row r="24" spans="1:5" ht="18" customHeight="1" x14ac:dyDescent="0.25">
      <c r="A24" s="164" t="s">
        <v>371</v>
      </c>
      <c r="B24" s="165" t="s">
        <v>378</v>
      </c>
      <c r="C24" s="172">
        <v>19</v>
      </c>
      <c r="D24" s="161"/>
      <c r="E24" s="179"/>
    </row>
    <row r="25" spans="1:5" ht="18" customHeight="1" x14ac:dyDescent="0.25">
      <c r="A25" s="152" t="s">
        <v>147</v>
      </c>
      <c r="B25" s="153" t="s">
        <v>148</v>
      </c>
      <c r="C25" s="154">
        <v>19</v>
      </c>
      <c r="D25" s="153"/>
      <c r="E25" s="179"/>
    </row>
    <row r="26" spans="1:5" ht="18" customHeight="1" x14ac:dyDescent="0.25">
      <c r="A26" s="152" t="s">
        <v>149</v>
      </c>
      <c r="B26" s="153" t="s">
        <v>144</v>
      </c>
      <c r="C26" s="154">
        <v>19</v>
      </c>
      <c r="D26" s="153"/>
      <c r="E26" s="179"/>
    </row>
    <row r="27" spans="1:5" ht="18" customHeight="1" x14ac:dyDescent="0.25">
      <c r="A27" s="158" t="s">
        <v>150</v>
      </c>
      <c r="B27" s="159" t="s">
        <v>35</v>
      </c>
      <c r="C27" s="171">
        <v>19</v>
      </c>
      <c r="D27" s="159"/>
      <c r="E27" s="179"/>
    </row>
    <row r="28" spans="1:5" ht="18" customHeight="1" x14ac:dyDescent="0.25">
      <c r="A28" s="158" t="s">
        <v>151</v>
      </c>
      <c r="B28" s="159" t="s">
        <v>27</v>
      </c>
      <c r="C28" s="171">
        <v>19</v>
      </c>
      <c r="D28" s="159"/>
      <c r="E28" s="179"/>
    </row>
    <row r="29" spans="1:5" ht="18" customHeight="1" x14ac:dyDescent="0.25">
      <c r="A29" s="158" t="s">
        <v>152</v>
      </c>
      <c r="B29" s="159" t="s">
        <v>29</v>
      </c>
      <c r="C29" s="171">
        <v>19</v>
      </c>
      <c r="D29" s="159"/>
      <c r="E29" s="179"/>
    </row>
    <row r="30" spans="1:5" ht="76.5" x14ac:dyDescent="0.25">
      <c r="A30" s="152" t="s">
        <v>157</v>
      </c>
      <c r="B30" s="153" t="s">
        <v>158</v>
      </c>
      <c r="C30" s="154">
        <v>19</v>
      </c>
      <c r="D30" s="156" t="s">
        <v>486</v>
      </c>
      <c r="E30" s="178" t="s">
        <v>488</v>
      </c>
    </row>
    <row r="31" spans="1:5" ht="18" customHeight="1" x14ac:dyDescent="0.25">
      <c r="A31" s="152" t="s">
        <v>219</v>
      </c>
      <c r="B31" s="153" t="s">
        <v>220</v>
      </c>
      <c r="C31" s="154">
        <v>19</v>
      </c>
      <c r="D31" s="156" t="s">
        <v>486</v>
      </c>
      <c r="E31" s="178"/>
    </row>
    <row r="32" spans="1:5" ht="18" customHeight="1" x14ac:dyDescent="0.25">
      <c r="A32" s="152" t="s">
        <v>221</v>
      </c>
      <c r="B32" s="153" t="s">
        <v>222</v>
      </c>
      <c r="C32" s="154">
        <v>19</v>
      </c>
      <c r="D32" s="156" t="s">
        <v>486</v>
      </c>
      <c r="E32" s="178"/>
    </row>
    <row r="33" spans="1:5" ht="18" customHeight="1" x14ac:dyDescent="0.25">
      <c r="A33" s="152" t="s">
        <v>217</v>
      </c>
      <c r="B33" s="153" t="s">
        <v>218</v>
      </c>
      <c r="C33" s="154">
        <v>19</v>
      </c>
      <c r="D33" s="156" t="s">
        <v>486</v>
      </c>
      <c r="E33" s="178"/>
    </row>
    <row r="34" spans="1:5" ht="18" customHeight="1" x14ac:dyDescent="0.25">
      <c r="A34" s="152" t="s">
        <v>215</v>
      </c>
      <c r="B34" s="153" t="s">
        <v>216</v>
      </c>
      <c r="C34" s="154">
        <v>19</v>
      </c>
      <c r="D34" s="156" t="s">
        <v>486</v>
      </c>
      <c r="E34" s="178"/>
    </row>
    <row r="35" spans="1:5" ht="18" customHeight="1" x14ac:dyDescent="0.25">
      <c r="A35" s="152" t="s">
        <v>200</v>
      </c>
      <c r="B35" s="153" t="s">
        <v>407</v>
      </c>
      <c r="C35" s="154">
        <v>19</v>
      </c>
      <c r="D35" s="156" t="s">
        <v>486</v>
      </c>
      <c r="E35" s="178"/>
    </row>
    <row r="36" spans="1:5" ht="18" customHeight="1" x14ac:dyDescent="0.25">
      <c r="A36" s="166" t="s">
        <v>408</v>
      </c>
      <c r="B36" s="159" t="s">
        <v>41</v>
      </c>
      <c r="C36" s="173">
        <v>19</v>
      </c>
      <c r="D36" s="156" t="s">
        <v>486</v>
      </c>
      <c r="E36" s="178"/>
    </row>
    <row r="37" spans="1:5" ht="18" customHeight="1" x14ac:dyDescent="0.25">
      <c r="A37" s="167" t="s">
        <v>202</v>
      </c>
      <c r="B37" s="155" t="s">
        <v>409</v>
      </c>
      <c r="C37" s="174">
        <v>19</v>
      </c>
      <c r="D37" s="156" t="s">
        <v>486</v>
      </c>
      <c r="E37" s="178"/>
    </row>
    <row r="38" spans="1:5" ht="18" customHeight="1" x14ac:dyDescent="0.25">
      <c r="A38" s="166" t="s">
        <v>410</v>
      </c>
      <c r="B38" s="159" t="s">
        <v>43</v>
      </c>
      <c r="C38" s="173">
        <v>19</v>
      </c>
      <c r="D38" s="156" t="s">
        <v>486</v>
      </c>
      <c r="E38" s="178"/>
    </row>
    <row r="39" spans="1:5" ht="18" customHeight="1" x14ac:dyDescent="0.25">
      <c r="A39" s="152" t="s">
        <v>155</v>
      </c>
      <c r="B39" s="153" t="s">
        <v>156</v>
      </c>
      <c r="C39" s="154">
        <v>19</v>
      </c>
      <c r="D39" s="156" t="s">
        <v>486</v>
      </c>
      <c r="E39" s="178"/>
    </row>
    <row r="40" spans="1:5" ht="18" customHeight="1" x14ac:dyDescent="0.25">
      <c r="A40" s="152" t="s">
        <v>223</v>
      </c>
      <c r="B40" s="153" t="s">
        <v>224</v>
      </c>
      <c r="C40" s="154">
        <v>19</v>
      </c>
      <c r="D40" s="156" t="s">
        <v>486</v>
      </c>
      <c r="E40" s="178"/>
    </row>
    <row r="41" spans="1:5" ht="18" customHeight="1" x14ac:dyDescent="0.25">
      <c r="A41" s="152" t="s">
        <v>203</v>
      </c>
      <c r="B41" s="153" t="s">
        <v>411</v>
      </c>
      <c r="C41" s="154">
        <v>19</v>
      </c>
      <c r="D41" s="156" t="s">
        <v>486</v>
      </c>
      <c r="E41" s="178"/>
    </row>
    <row r="42" spans="1:5" ht="18" customHeight="1" x14ac:dyDescent="0.25">
      <c r="A42" s="166" t="s">
        <v>412</v>
      </c>
      <c r="B42" s="159" t="s">
        <v>47</v>
      </c>
      <c r="C42" s="173">
        <v>19</v>
      </c>
      <c r="D42" s="156" t="s">
        <v>486</v>
      </c>
      <c r="E42" s="178"/>
    </row>
    <row r="43" spans="1:5" ht="18" customHeight="1" x14ac:dyDescent="0.25">
      <c r="A43" s="167" t="s">
        <v>201</v>
      </c>
      <c r="B43" s="153" t="s">
        <v>413</v>
      </c>
      <c r="C43" s="173">
        <v>19</v>
      </c>
      <c r="D43" s="156" t="s">
        <v>486</v>
      </c>
      <c r="E43" s="178"/>
    </row>
    <row r="44" spans="1:5" ht="18" customHeight="1" x14ac:dyDescent="0.25">
      <c r="A44" s="166" t="s">
        <v>414</v>
      </c>
      <c r="B44" s="159" t="s">
        <v>42</v>
      </c>
      <c r="C44" s="173">
        <v>19</v>
      </c>
      <c r="D44" s="156" t="s">
        <v>486</v>
      </c>
      <c r="E44" s="178"/>
    </row>
    <row r="45" spans="1:5" ht="18" customHeight="1" x14ac:dyDescent="0.25">
      <c r="A45" s="166" t="s">
        <v>415</v>
      </c>
      <c r="B45" s="159" t="s">
        <v>44</v>
      </c>
      <c r="C45" s="173">
        <v>19</v>
      </c>
      <c r="D45" s="156" t="s">
        <v>486</v>
      </c>
      <c r="E45" s="178"/>
    </row>
    <row r="46" spans="1:5" ht="18" customHeight="1" x14ac:dyDescent="0.25">
      <c r="A46" s="166" t="s">
        <v>416</v>
      </c>
      <c r="B46" s="159" t="s">
        <v>45</v>
      </c>
      <c r="C46" s="173">
        <v>19</v>
      </c>
      <c r="D46" s="156" t="s">
        <v>486</v>
      </c>
      <c r="E46" s="178"/>
    </row>
    <row r="47" spans="1:5" ht="18" customHeight="1" x14ac:dyDescent="0.25">
      <c r="A47" s="166" t="s">
        <v>417</v>
      </c>
      <c r="B47" s="159" t="s">
        <v>46</v>
      </c>
      <c r="C47" s="173">
        <v>19</v>
      </c>
      <c r="D47" s="156" t="s">
        <v>486</v>
      </c>
      <c r="E47" s="178"/>
    </row>
    <row r="48" spans="1:5" ht="18" customHeight="1" x14ac:dyDescent="0.25">
      <c r="A48" s="152" t="s">
        <v>153</v>
      </c>
      <c r="B48" s="153" t="s">
        <v>49</v>
      </c>
      <c r="C48" s="154">
        <v>19</v>
      </c>
      <c r="D48" s="156" t="s">
        <v>486</v>
      </c>
      <c r="E48" s="178"/>
    </row>
    <row r="49" spans="1:5" ht="18" customHeight="1" x14ac:dyDescent="0.25">
      <c r="A49" s="152" t="s">
        <v>204</v>
      </c>
      <c r="B49" s="153" t="s">
        <v>225</v>
      </c>
      <c r="C49" s="154">
        <v>19</v>
      </c>
      <c r="D49" s="156" t="s">
        <v>486</v>
      </c>
      <c r="E49" s="178"/>
    </row>
    <row r="50" spans="1:5" ht="18" customHeight="1" x14ac:dyDescent="0.25">
      <c r="A50" s="166" t="s">
        <v>226</v>
      </c>
      <c r="B50" s="159" t="s">
        <v>48</v>
      </c>
      <c r="C50" s="173">
        <v>19</v>
      </c>
      <c r="D50" s="156" t="s">
        <v>486</v>
      </c>
      <c r="E50" s="178"/>
    </row>
    <row r="51" spans="1:5" ht="18" customHeight="1" x14ac:dyDescent="0.25">
      <c r="A51" s="166" t="s">
        <v>227</v>
      </c>
      <c r="B51" s="159" t="s">
        <v>51</v>
      </c>
      <c r="C51" s="171">
        <v>19</v>
      </c>
      <c r="D51" s="156" t="s">
        <v>486</v>
      </c>
      <c r="E51" s="178"/>
    </row>
    <row r="52" spans="1:5" ht="18" customHeight="1" x14ac:dyDescent="0.25">
      <c r="A52" s="166" t="s">
        <v>228</v>
      </c>
      <c r="B52" s="159" t="s">
        <v>53</v>
      </c>
      <c r="C52" s="173">
        <v>19</v>
      </c>
      <c r="D52" s="156" t="s">
        <v>486</v>
      </c>
      <c r="E52" s="178"/>
    </row>
    <row r="53" spans="1:5" ht="18" customHeight="1" x14ac:dyDescent="0.25">
      <c r="A53" s="166" t="s">
        <v>229</v>
      </c>
      <c r="B53" s="159" t="s">
        <v>54</v>
      </c>
      <c r="C53" s="173">
        <v>19</v>
      </c>
      <c r="D53" s="156" t="s">
        <v>486</v>
      </c>
      <c r="E53" s="178"/>
    </row>
    <row r="54" spans="1:5" ht="18" customHeight="1" x14ac:dyDescent="0.25">
      <c r="A54" s="166" t="s">
        <v>230</v>
      </c>
      <c r="B54" s="159" t="s">
        <v>57</v>
      </c>
      <c r="C54" s="173">
        <v>19</v>
      </c>
      <c r="D54" s="156" t="s">
        <v>486</v>
      </c>
      <c r="E54" s="178"/>
    </row>
    <row r="55" spans="1:5" ht="18" customHeight="1" x14ac:dyDescent="0.25">
      <c r="A55" s="166" t="s">
        <v>231</v>
      </c>
      <c r="B55" s="159" t="s">
        <v>59</v>
      </c>
      <c r="C55" s="173">
        <v>19</v>
      </c>
      <c r="D55" s="156" t="s">
        <v>486</v>
      </c>
      <c r="E55" s="178"/>
    </row>
    <row r="56" spans="1:5" ht="18" customHeight="1" x14ac:dyDescent="0.25">
      <c r="A56" s="166" t="s">
        <v>232</v>
      </c>
      <c r="B56" s="159" t="s">
        <v>60</v>
      </c>
      <c r="C56" s="173">
        <v>19</v>
      </c>
      <c r="D56" s="156" t="s">
        <v>486</v>
      </c>
      <c r="E56" s="178"/>
    </row>
    <row r="57" spans="1:5" ht="18" customHeight="1" x14ac:dyDescent="0.25">
      <c r="A57" s="166" t="s">
        <v>233</v>
      </c>
      <c r="B57" s="159" t="s">
        <v>61</v>
      </c>
      <c r="C57" s="173">
        <v>19</v>
      </c>
      <c r="D57" s="156" t="s">
        <v>486</v>
      </c>
      <c r="E57" s="178"/>
    </row>
    <row r="58" spans="1:5" ht="18" customHeight="1" x14ac:dyDescent="0.25">
      <c r="A58" s="152" t="s">
        <v>205</v>
      </c>
      <c r="B58" s="153" t="s">
        <v>234</v>
      </c>
      <c r="C58" s="154">
        <v>19</v>
      </c>
      <c r="D58" s="156" t="s">
        <v>486</v>
      </c>
      <c r="E58" s="178"/>
    </row>
    <row r="59" spans="1:5" ht="18" customHeight="1" x14ac:dyDescent="0.25">
      <c r="A59" s="166" t="s">
        <v>235</v>
      </c>
      <c r="B59" s="159" t="s">
        <v>52</v>
      </c>
      <c r="C59" s="173">
        <v>19</v>
      </c>
      <c r="D59" s="156" t="s">
        <v>486</v>
      </c>
      <c r="E59" s="178"/>
    </row>
    <row r="60" spans="1:5" ht="18" customHeight="1" x14ac:dyDescent="0.25">
      <c r="A60" s="166" t="s">
        <v>236</v>
      </c>
      <c r="B60" s="159" t="s">
        <v>62</v>
      </c>
      <c r="C60" s="175">
        <v>19</v>
      </c>
      <c r="D60" s="156" t="s">
        <v>486</v>
      </c>
      <c r="E60" s="178"/>
    </row>
    <row r="61" spans="1:5" ht="18" customHeight="1" x14ac:dyDescent="0.25">
      <c r="A61" s="166" t="s">
        <v>237</v>
      </c>
      <c r="B61" s="159" t="s">
        <v>65</v>
      </c>
      <c r="C61" s="175">
        <v>19</v>
      </c>
      <c r="D61" s="156" t="s">
        <v>486</v>
      </c>
      <c r="E61" s="178"/>
    </row>
    <row r="62" spans="1:5" ht="18" customHeight="1" x14ac:dyDescent="0.25">
      <c r="A62" s="166" t="s">
        <v>238</v>
      </c>
      <c r="B62" s="159" t="s">
        <v>214</v>
      </c>
      <c r="C62" s="175">
        <v>19</v>
      </c>
      <c r="D62" s="156" t="s">
        <v>486</v>
      </c>
      <c r="E62" s="178"/>
    </row>
    <row r="63" spans="1:5" ht="18" customHeight="1" x14ac:dyDescent="0.25">
      <c r="A63" s="166" t="s">
        <v>418</v>
      </c>
      <c r="B63" s="159" t="s">
        <v>63</v>
      </c>
      <c r="C63" s="173">
        <v>19</v>
      </c>
      <c r="D63" s="156" t="s">
        <v>486</v>
      </c>
      <c r="E63" s="178"/>
    </row>
    <row r="64" spans="1:5" ht="18" customHeight="1" x14ac:dyDescent="0.25">
      <c r="A64" s="152" t="s">
        <v>199</v>
      </c>
      <c r="B64" s="153" t="s">
        <v>239</v>
      </c>
      <c r="C64" s="154">
        <v>19</v>
      </c>
      <c r="D64" s="156" t="s">
        <v>486</v>
      </c>
      <c r="E64" s="178"/>
    </row>
    <row r="65" spans="1:5" ht="18" customHeight="1" x14ac:dyDescent="0.25">
      <c r="A65" s="168" t="s">
        <v>240</v>
      </c>
      <c r="B65" s="159" t="s">
        <v>37</v>
      </c>
      <c r="C65" s="171">
        <v>19</v>
      </c>
      <c r="D65" s="156" t="s">
        <v>486</v>
      </c>
      <c r="E65" s="178"/>
    </row>
    <row r="66" spans="1:5" ht="18" customHeight="1" x14ac:dyDescent="0.25">
      <c r="A66" s="168" t="s">
        <v>241</v>
      </c>
      <c r="B66" s="159" t="s">
        <v>58</v>
      </c>
      <c r="C66" s="171">
        <v>19</v>
      </c>
      <c r="D66" s="156" t="s">
        <v>486</v>
      </c>
      <c r="E66" s="178"/>
    </row>
    <row r="67" spans="1:5" ht="18" customHeight="1" x14ac:dyDescent="0.25">
      <c r="A67" s="168" t="s">
        <v>419</v>
      </c>
      <c r="B67" s="159" t="s">
        <v>38</v>
      </c>
      <c r="C67" s="171">
        <v>19</v>
      </c>
      <c r="D67" s="156" t="s">
        <v>486</v>
      </c>
      <c r="E67" s="178"/>
    </row>
    <row r="68" spans="1:5" ht="18" customHeight="1" x14ac:dyDescent="0.25">
      <c r="A68" s="168" t="s">
        <v>420</v>
      </c>
      <c r="B68" s="159" t="s">
        <v>39</v>
      </c>
      <c r="C68" s="171">
        <v>19</v>
      </c>
      <c r="D68" s="156" t="s">
        <v>486</v>
      </c>
      <c r="E68" s="178"/>
    </row>
    <row r="69" spans="1:5" ht="18" customHeight="1" x14ac:dyDescent="0.25">
      <c r="A69" s="168" t="s">
        <v>421</v>
      </c>
      <c r="B69" s="159" t="s">
        <v>40</v>
      </c>
      <c r="C69" s="171">
        <v>19</v>
      </c>
      <c r="D69" s="156" t="s">
        <v>486</v>
      </c>
      <c r="E69" s="178"/>
    </row>
    <row r="70" spans="1:5" ht="18" customHeight="1" x14ac:dyDescent="0.25">
      <c r="A70" s="168" t="s">
        <v>422</v>
      </c>
      <c r="B70" s="159" t="s">
        <v>50</v>
      </c>
      <c r="C70" s="171">
        <v>19</v>
      </c>
      <c r="D70" s="156" t="s">
        <v>486</v>
      </c>
      <c r="E70" s="178"/>
    </row>
    <row r="71" spans="1:5" ht="18" customHeight="1" x14ac:dyDescent="0.25">
      <c r="A71" s="152" t="s">
        <v>206</v>
      </c>
      <c r="B71" s="153" t="s">
        <v>242</v>
      </c>
      <c r="C71" s="154">
        <v>19</v>
      </c>
      <c r="D71" s="156" t="s">
        <v>486</v>
      </c>
      <c r="E71" s="178"/>
    </row>
    <row r="72" spans="1:5" ht="18" customHeight="1" x14ac:dyDescent="0.25">
      <c r="A72" s="166" t="s">
        <v>243</v>
      </c>
      <c r="B72" s="159" t="s">
        <v>55</v>
      </c>
      <c r="C72" s="171">
        <v>19</v>
      </c>
      <c r="D72" s="156" t="s">
        <v>486</v>
      </c>
      <c r="E72" s="178"/>
    </row>
    <row r="73" spans="1:5" ht="18" customHeight="1" x14ac:dyDescent="0.25">
      <c r="A73" s="152" t="s">
        <v>207</v>
      </c>
      <c r="B73" s="153" t="s">
        <v>244</v>
      </c>
      <c r="C73" s="154">
        <v>19</v>
      </c>
      <c r="D73" s="156" t="s">
        <v>486</v>
      </c>
      <c r="E73" s="178"/>
    </row>
    <row r="74" spans="1:5" ht="18" customHeight="1" x14ac:dyDescent="0.25">
      <c r="A74" s="166" t="s">
        <v>245</v>
      </c>
      <c r="B74" s="159" t="s">
        <v>56</v>
      </c>
      <c r="C74" s="175">
        <v>19</v>
      </c>
      <c r="D74" s="156" t="s">
        <v>486</v>
      </c>
      <c r="E74" s="178"/>
    </row>
    <row r="75" spans="1:5" ht="18" customHeight="1" x14ac:dyDescent="0.25">
      <c r="A75" s="166" t="s">
        <v>246</v>
      </c>
      <c r="B75" s="159" t="s">
        <v>64</v>
      </c>
      <c r="C75" s="175">
        <v>19</v>
      </c>
      <c r="D75" s="156" t="s">
        <v>486</v>
      </c>
      <c r="E75" s="178"/>
    </row>
    <row r="76" spans="1:5" ht="127.5" x14ac:dyDescent="0.25">
      <c r="A76" s="152" t="s">
        <v>274</v>
      </c>
      <c r="B76" s="153" t="s">
        <v>66</v>
      </c>
      <c r="C76" s="154">
        <v>19</v>
      </c>
      <c r="D76" s="156" t="s">
        <v>486</v>
      </c>
      <c r="E76" s="178" t="s">
        <v>492</v>
      </c>
    </row>
    <row r="77" spans="1:5" ht="18" customHeight="1" x14ac:dyDescent="0.25">
      <c r="A77" s="152" t="s">
        <v>247</v>
      </c>
      <c r="B77" s="153" t="s">
        <v>67</v>
      </c>
      <c r="C77" s="154">
        <v>19</v>
      </c>
      <c r="D77" s="156" t="s">
        <v>486</v>
      </c>
      <c r="E77" s="179" t="s">
        <v>489</v>
      </c>
    </row>
    <row r="78" spans="1:5" ht="18" customHeight="1" x14ac:dyDescent="0.25">
      <c r="A78" s="169" t="s">
        <v>248</v>
      </c>
      <c r="B78" s="153" t="s">
        <v>249</v>
      </c>
      <c r="C78" s="154">
        <v>19</v>
      </c>
      <c r="D78" s="156" t="s">
        <v>486</v>
      </c>
      <c r="E78" s="179" t="s">
        <v>490</v>
      </c>
    </row>
    <row r="79" spans="1:5" ht="18" customHeight="1" x14ac:dyDescent="0.25">
      <c r="A79" s="170" t="s">
        <v>208</v>
      </c>
      <c r="B79" s="159" t="s">
        <v>68</v>
      </c>
      <c r="C79" s="154">
        <v>19</v>
      </c>
      <c r="D79" s="156" t="s">
        <v>486</v>
      </c>
      <c r="E79" s="179" t="s">
        <v>491</v>
      </c>
    </row>
    <row r="80" spans="1:5" ht="89.25" x14ac:dyDescent="0.25">
      <c r="A80" s="152" t="s">
        <v>493</v>
      </c>
      <c r="B80" s="153" t="s">
        <v>494</v>
      </c>
      <c r="C80" s="154">
        <v>19</v>
      </c>
      <c r="D80" s="156" t="s">
        <v>486</v>
      </c>
      <c r="E80" s="178" t="s">
        <v>495</v>
      </c>
    </row>
    <row r="81" spans="1:5" ht="63.75" x14ac:dyDescent="0.25">
      <c r="A81" s="152" t="s">
        <v>496</v>
      </c>
      <c r="B81" s="153" t="s">
        <v>498</v>
      </c>
      <c r="C81" s="154">
        <v>19</v>
      </c>
      <c r="D81" s="156" t="s">
        <v>486</v>
      </c>
      <c r="E81" s="178" t="s">
        <v>499</v>
      </c>
    </row>
    <row r="82" spans="1:5" ht="51" x14ac:dyDescent="0.25">
      <c r="A82" s="152" t="s">
        <v>497</v>
      </c>
      <c r="B82" s="153" t="s">
        <v>500</v>
      </c>
      <c r="C82" s="154">
        <v>19</v>
      </c>
      <c r="D82" s="156" t="s">
        <v>486</v>
      </c>
      <c r="E82" s="178" t="s">
        <v>501</v>
      </c>
    </row>
    <row r="83" spans="1:5" ht="140.25" x14ac:dyDescent="0.25">
      <c r="A83" s="177" t="s">
        <v>503</v>
      </c>
      <c r="B83" s="155" t="s">
        <v>502</v>
      </c>
      <c r="C83" s="176">
        <v>19</v>
      </c>
      <c r="D83" s="156" t="s">
        <v>486</v>
      </c>
      <c r="E83" s="178" t="s">
        <v>504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51"/>
  <sheetViews>
    <sheetView workbookViewId="0">
      <selection activeCell="A2" sqref="A2:C51"/>
    </sheetView>
  </sheetViews>
  <sheetFormatPr baseColWidth="10" defaultRowHeight="15" x14ac:dyDescent="0.25"/>
  <cols>
    <col min="1" max="1" width="23.7109375" customWidth="1"/>
    <col min="2" max="2" width="59.85546875" customWidth="1"/>
    <col min="3" max="3" width="77.28515625" customWidth="1"/>
  </cols>
  <sheetData>
    <row r="2" spans="1:3" ht="16.5" x14ac:dyDescent="0.25">
      <c r="A2" s="133" t="s">
        <v>324</v>
      </c>
      <c r="B2" s="133" t="s">
        <v>434</v>
      </c>
      <c r="C2" s="133" t="s">
        <v>435</v>
      </c>
    </row>
    <row r="3" spans="1:3" ht="88.5" hidden="1" customHeight="1" x14ac:dyDescent="0.3">
      <c r="A3" s="131" t="s">
        <v>382</v>
      </c>
      <c r="B3" s="132" t="s">
        <v>383</v>
      </c>
      <c r="C3" s="130" t="s">
        <v>432</v>
      </c>
    </row>
    <row r="4" spans="1:3" ht="49.5" hidden="1" x14ac:dyDescent="0.3">
      <c r="A4" s="131" t="s">
        <v>384</v>
      </c>
      <c r="B4" s="132" t="s">
        <v>154</v>
      </c>
      <c r="C4" s="130" t="s">
        <v>433</v>
      </c>
    </row>
    <row r="5" spans="1:3" ht="82.5" hidden="1" customHeight="1" x14ac:dyDescent="0.3">
      <c r="A5" s="131" t="s">
        <v>437</v>
      </c>
      <c r="B5" s="132" t="s">
        <v>385</v>
      </c>
      <c r="C5" s="130" t="s">
        <v>436</v>
      </c>
    </row>
    <row r="6" spans="1:3" ht="66" hidden="1" x14ac:dyDescent="0.3">
      <c r="A6" s="134" t="s">
        <v>441</v>
      </c>
      <c r="B6" s="135" t="s">
        <v>6</v>
      </c>
      <c r="C6" s="130" t="s">
        <v>438</v>
      </c>
    </row>
    <row r="7" spans="1:3" ht="87" hidden="1" customHeight="1" x14ac:dyDescent="0.25">
      <c r="A7" s="134" t="s">
        <v>442</v>
      </c>
      <c r="B7" s="135" t="s">
        <v>7</v>
      </c>
      <c r="C7" s="136" t="s">
        <v>439</v>
      </c>
    </row>
    <row r="8" spans="1:3" ht="66" hidden="1" customHeight="1" x14ac:dyDescent="0.25">
      <c r="A8" s="134" t="s">
        <v>443</v>
      </c>
      <c r="B8" s="135" t="s">
        <v>8</v>
      </c>
      <c r="C8" s="136" t="s">
        <v>440</v>
      </c>
    </row>
    <row r="9" spans="1:3" ht="66" hidden="1" customHeight="1" x14ac:dyDescent="0.25">
      <c r="A9" s="134" t="s">
        <v>445</v>
      </c>
      <c r="B9" s="137" t="s">
        <v>10</v>
      </c>
      <c r="C9" s="136" t="s">
        <v>444</v>
      </c>
    </row>
    <row r="10" spans="1:3" ht="49.5" hidden="1" customHeight="1" x14ac:dyDescent="0.25">
      <c r="A10" s="134" t="s">
        <v>449</v>
      </c>
      <c r="B10" s="137" t="s">
        <v>11</v>
      </c>
      <c r="C10" s="136" t="s">
        <v>446</v>
      </c>
    </row>
    <row r="11" spans="1:3" ht="49.5" hidden="1" customHeight="1" x14ac:dyDescent="0.25">
      <c r="A11" s="134" t="s">
        <v>450</v>
      </c>
      <c r="B11" s="137" t="s">
        <v>12</v>
      </c>
      <c r="C11" s="136" t="s">
        <v>447</v>
      </c>
    </row>
    <row r="12" spans="1:3" ht="49.5" hidden="1" customHeight="1" x14ac:dyDescent="0.3">
      <c r="A12" s="56" t="s">
        <v>451</v>
      </c>
      <c r="B12" s="137" t="s">
        <v>13</v>
      </c>
      <c r="C12" s="136" t="s">
        <v>448</v>
      </c>
    </row>
    <row r="13" spans="1:3" ht="49.5" hidden="1" customHeight="1" x14ac:dyDescent="0.3">
      <c r="A13" s="56" t="s">
        <v>453</v>
      </c>
      <c r="B13" s="137" t="s">
        <v>79</v>
      </c>
      <c r="C13" s="136" t="s">
        <v>452</v>
      </c>
    </row>
    <row r="14" spans="1:3" ht="33" hidden="1" customHeight="1" x14ac:dyDescent="0.3">
      <c r="A14" s="56" t="s">
        <v>454</v>
      </c>
      <c r="B14" s="138" t="s">
        <v>80</v>
      </c>
      <c r="C14" s="136" t="s">
        <v>455</v>
      </c>
    </row>
    <row r="15" spans="1:3" ht="16.5" hidden="1" x14ac:dyDescent="0.3">
      <c r="A15" s="57" t="s">
        <v>396</v>
      </c>
      <c r="B15" s="52" t="s">
        <v>386</v>
      </c>
    </row>
    <row r="16" spans="1:3" ht="16.5" hidden="1" x14ac:dyDescent="0.3">
      <c r="A16" s="56" t="s">
        <v>397</v>
      </c>
      <c r="B16" s="54" t="s">
        <v>14</v>
      </c>
    </row>
    <row r="17" spans="1:3" ht="16.5" hidden="1" x14ac:dyDescent="0.3">
      <c r="A17" s="57" t="s">
        <v>398</v>
      </c>
      <c r="B17" s="52" t="s">
        <v>387</v>
      </c>
    </row>
    <row r="18" spans="1:3" ht="16.5" hidden="1" x14ac:dyDescent="0.3">
      <c r="A18" s="56" t="s">
        <v>399</v>
      </c>
      <c r="B18" s="54" t="s">
        <v>15</v>
      </c>
    </row>
    <row r="19" spans="1:3" ht="16.5" hidden="1" x14ac:dyDescent="0.3">
      <c r="A19" s="56" t="s">
        <v>400</v>
      </c>
      <c r="B19" s="54" t="s">
        <v>81</v>
      </c>
    </row>
    <row r="20" spans="1:3" ht="16.5" hidden="1" x14ac:dyDescent="0.3">
      <c r="A20" s="57" t="s">
        <v>401</v>
      </c>
      <c r="B20" s="52" t="s">
        <v>388</v>
      </c>
    </row>
    <row r="21" spans="1:3" ht="16.5" hidden="1" x14ac:dyDescent="0.3">
      <c r="A21" s="56" t="s">
        <v>402</v>
      </c>
      <c r="B21" s="54" t="s">
        <v>16</v>
      </c>
    </row>
    <row r="22" spans="1:3" ht="16.5" hidden="1" x14ac:dyDescent="0.3">
      <c r="A22" s="56" t="s">
        <v>403</v>
      </c>
      <c r="B22" s="54" t="s">
        <v>17</v>
      </c>
    </row>
    <row r="23" spans="1:3" ht="16.5" hidden="1" x14ac:dyDescent="0.3">
      <c r="A23" s="57" t="s">
        <v>405</v>
      </c>
      <c r="B23" s="52" t="s">
        <v>404</v>
      </c>
    </row>
    <row r="24" spans="1:3" ht="16.5" hidden="1" x14ac:dyDescent="0.3">
      <c r="A24" s="56" t="s">
        <v>406</v>
      </c>
      <c r="B24" s="54" t="s">
        <v>106</v>
      </c>
    </row>
    <row r="25" spans="1:3" ht="84" hidden="1" customHeight="1" x14ac:dyDescent="0.25">
      <c r="A25" s="131" t="s">
        <v>425</v>
      </c>
      <c r="B25" s="132" t="s">
        <v>426</v>
      </c>
      <c r="C25" s="136" t="s">
        <v>456</v>
      </c>
    </row>
    <row r="26" spans="1:3" ht="33" hidden="1" x14ac:dyDescent="0.3">
      <c r="A26" s="57" t="s">
        <v>427</v>
      </c>
      <c r="B26" s="52" t="s">
        <v>428</v>
      </c>
      <c r="C26" s="136" t="s">
        <v>457</v>
      </c>
    </row>
    <row r="27" spans="1:3" ht="33" hidden="1" x14ac:dyDescent="0.3">
      <c r="A27" s="57" t="s">
        <v>429</v>
      </c>
      <c r="B27" s="52" t="s">
        <v>430</v>
      </c>
      <c r="C27" s="136" t="s">
        <v>458</v>
      </c>
    </row>
    <row r="28" spans="1:3" ht="16.5" hidden="1" x14ac:dyDescent="0.3">
      <c r="A28" s="56" t="s">
        <v>431</v>
      </c>
      <c r="B28" s="54" t="s">
        <v>81</v>
      </c>
      <c r="C28" s="136" t="s">
        <v>459</v>
      </c>
    </row>
    <row r="29" spans="1:3" ht="99" hidden="1" x14ac:dyDescent="0.25">
      <c r="A29" s="139">
        <v>1.2</v>
      </c>
      <c r="B29" s="132" t="s">
        <v>460</v>
      </c>
      <c r="C29" s="136" t="s">
        <v>462</v>
      </c>
    </row>
    <row r="30" spans="1:3" ht="99" hidden="1" x14ac:dyDescent="0.25">
      <c r="A30" s="131" t="s">
        <v>126</v>
      </c>
      <c r="B30" s="132" t="s">
        <v>127</v>
      </c>
      <c r="C30" s="136" t="s">
        <v>461</v>
      </c>
    </row>
    <row r="31" spans="1:3" ht="148.5" hidden="1" x14ac:dyDescent="0.25">
      <c r="A31" s="131" t="s">
        <v>119</v>
      </c>
      <c r="B31" s="132" t="s">
        <v>120</v>
      </c>
      <c r="C31" s="136" t="s">
        <v>463</v>
      </c>
    </row>
    <row r="32" spans="1:3" ht="132" hidden="1" x14ac:dyDescent="0.25">
      <c r="A32" s="131" t="s">
        <v>121</v>
      </c>
      <c r="B32" s="132" t="s">
        <v>122</v>
      </c>
      <c r="C32" s="136" t="s">
        <v>464</v>
      </c>
    </row>
    <row r="33" spans="1:3" ht="99" hidden="1" x14ac:dyDescent="0.25">
      <c r="A33" s="131" t="s">
        <v>123</v>
      </c>
      <c r="B33" s="132" t="s">
        <v>124</v>
      </c>
      <c r="C33" s="136" t="s">
        <v>465</v>
      </c>
    </row>
    <row r="34" spans="1:3" ht="99" x14ac:dyDescent="0.25">
      <c r="A34" s="131" t="s">
        <v>101</v>
      </c>
      <c r="B34" s="132" t="s">
        <v>102</v>
      </c>
      <c r="C34" s="136" t="s">
        <v>465</v>
      </c>
    </row>
    <row r="35" spans="1:3" ht="33" x14ac:dyDescent="0.25">
      <c r="A35" s="134" t="s">
        <v>103</v>
      </c>
      <c r="B35" s="135" t="s">
        <v>312</v>
      </c>
      <c r="C35" s="136" t="s">
        <v>466</v>
      </c>
    </row>
    <row r="36" spans="1:3" ht="33" x14ac:dyDescent="0.25">
      <c r="A36" s="131" t="s">
        <v>89</v>
      </c>
      <c r="B36" s="132" t="s">
        <v>90</v>
      </c>
      <c r="C36" s="136" t="s">
        <v>466</v>
      </c>
    </row>
    <row r="37" spans="1:3" ht="82.5" x14ac:dyDescent="0.25">
      <c r="A37" s="131" t="s">
        <v>91</v>
      </c>
      <c r="B37" s="132" t="s">
        <v>92</v>
      </c>
      <c r="C37" s="136" t="s">
        <v>467</v>
      </c>
    </row>
    <row r="38" spans="1:3" ht="82.5" x14ac:dyDescent="0.25">
      <c r="A38" s="134" t="s">
        <v>93</v>
      </c>
      <c r="B38" s="135" t="s">
        <v>94</v>
      </c>
      <c r="C38" s="136" t="s">
        <v>467</v>
      </c>
    </row>
    <row r="39" spans="1:3" ht="82.5" x14ac:dyDescent="0.25">
      <c r="A39" s="131" t="s">
        <v>95</v>
      </c>
      <c r="B39" s="132" t="s">
        <v>96</v>
      </c>
      <c r="C39" s="136" t="s">
        <v>468</v>
      </c>
    </row>
    <row r="40" spans="1:3" ht="82.5" x14ac:dyDescent="0.25">
      <c r="A40" s="131" t="s">
        <v>97</v>
      </c>
      <c r="B40" s="132" t="s">
        <v>98</v>
      </c>
      <c r="C40" s="136" t="s">
        <v>468</v>
      </c>
    </row>
    <row r="41" spans="1:3" ht="49.5" x14ac:dyDescent="0.25">
      <c r="A41" s="134" t="s">
        <v>99</v>
      </c>
      <c r="B41" s="135" t="s">
        <v>100</v>
      </c>
      <c r="C41" s="136" t="s">
        <v>469</v>
      </c>
    </row>
    <row r="42" spans="1:3" ht="115.5" x14ac:dyDescent="0.25">
      <c r="A42" s="131" t="s">
        <v>110</v>
      </c>
      <c r="B42" s="132" t="s">
        <v>111</v>
      </c>
      <c r="C42" s="136" t="s">
        <v>470</v>
      </c>
    </row>
    <row r="43" spans="1:3" ht="82.5" x14ac:dyDescent="0.25">
      <c r="A43" s="131" t="s">
        <v>112</v>
      </c>
      <c r="B43" s="132" t="s">
        <v>113</v>
      </c>
      <c r="C43" s="136" t="s">
        <v>471</v>
      </c>
    </row>
    <row r="44" spans="1:3" ht="33" x14ac:dyDescent="0.3">
      <c r="A44" s="57" t="s">
        <v>114</v>
      </c>
      <c r="B44" s="52" t="s">
        <v>115</v>
      </c>
      <c r="C44" s="136" t="s">
        <v>472</v>
      </c>
    </row>
    <row r="45" spans="1:3" ht="33" x14ac:dyDescent="0.3">
      <c r="A45" s="57" t="s">
        <v>116</v>
      </c>
      <c r="B45" s="52" t="s">
        <v>117</v>
      </c>
      <c r="C45" s="136" t="s">
        <v>473</v>
      </c>
    </row>
    <row r="46" spans="1:3" ht="33" x14ac:dyDescent="0.3">
      <c r="A46" s="56" t="s">
        <v>118</v>
      </c>
      <c r="B46" s="54" t="s">
        <v>21</v>
      </c>
      <c r="C46" s="136" t="s">
        <v>473</v>
      </c>
    </row>
    <row r="47" spans="1:3" ht="49.5" x14ac:dyDescent="0.3">
      <c r="A47" s="57" t="s">
        <v>104</v>
      </c>
      <c r="B47" s="52" t="s">
        <v>105</v>
      </c>
      <c r="C47" s="136" t="s">
        <v>474</v>
      </c>
    </row>
    <row r="48" spans="1:3" ht="33" x14ac:dyDescent="0.3">
      <c r="A48" s="57" t="s">
        <v>107</v>
      </c>
      <c r="B48" s="52" t="s">
        <v>475</v>
      </c>
      <c r="C48" s="136" t="s">
        <v>476</v>
      </c>
    </row>
    <row r="49" spans="1:3" ht="33" x14ac:dyDescent="0.3">
      <c r="A49" s="57" t="s">
        <v>477</v>
      </c>
      <c r="B49" s="52" t="s">
        <v>20</v>
      </c>
      <c r="C49" s="136" t="s">
        <v>484</v>
      </c>
    </row>
    <row r="50" spans="1:3" ht="33" x14ac:dyDescent="0.3">
      <c r="A50" s="56" t="s">
        <v>478</v>
      </c>
      <c r="B50" s="54" t="s">
        <v>480</v>
      </c>
      <c r="C50" s="136" t="s">
        <v>482</v>
      </c>
    </row>
    <row r="51" spans="1:3" ht="33" x14ac:dyDescent="0.3">
      <c r="A51" s="56" t="s">
        <v>479</v>
      </c>
      <c r="B51" s="54" t="s">
        <v>481</v>
      </c>
      <c r="C51" s="136" t="s">
        <v>483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5"/>
  <sheetViews>
    <sheetView topLeftCell="A6" workbookViewId="0">
      <pane ySplit="1" topLeftCell="A7" activePane="bottomLeft" state="frozen"/>
      <selection activeCell="A6" sqref="A6"/>
      <selection pane="bottomLeft" activeCell="E145" activeCellId="26" sqref="E13:E19 E21 E22 E24:E30 E33:E36 E43 E45 E49 E51:E54 E57:E65 E67:E71 E73:E77 E78 E80 E82:E83 E86 E90 E95 E102 E112 E113:E117 E119:E120 E122:E128 E131:E133 E137:E140 E143 E145:E149"/>
    </sheetView>
  </sheetViews>
  <sheetFormatPr baseColWidth="10" defaultRowHeight="15" x14ac:dyDescent="0.25"/>
  <cols>
    <col min="1" max="1" width="24" customWidth="1"/>
    <col min="2" max="2" width="40.85546875" customWidth="1"/>
    <col min="3" max="3" width="20.7109375" customWidth="1"/>
    <col min="4" max="4" width="20.7109375" hidden="1" customWidth="1"/>
    <col min="5" max="5" width="21" customWidth="1"/>
    <col min="6" max="6" width="16.28515625" style="242" bestFit="1" customWidth="1"/>
    <col min="7" max="7" width="14.42578125" style="242" bestFit="1" customWidth="1"/>
    <col min="8" max="9" width="11.42578125" style="242"/>
    <col min="10" max="18" width="11.42578125" style="237"/>
  </cols>
  <sheetData>
    <row r="1" spans="1:18" x14ac:dyDescent="0.25">
      <c r="A1" s="260" t="s">
        <v>0</v>
      </c>
      <c r="B1" s="260"/>
      <c r="C1" s="260"/>
      <c r="D1" s="260"/>
      <c r="E1" s="260"/>
    </row>
    <row r="2" spans="1:18" x14ac:dyDescent="0.25">
      <c r="A2" s="260" t="s">
        <v>1</v>
      </c>
      <c r="B2" s="260"/>
      <c r="C2" s="260"/>
      <c r="D2" s="260"/>
      <c r="E2" s="260"/>
    </row>
    <row r="3" spans="1:18" x14ac:dyDescent="0.25">
      <c r="A3" s="260" t="s">
        <v>128</v>
      </c>
      <c r="B3" s="260"/>
      <c r="C3" s="260"/>
      <c r="D3" s="260"/>
      <c r="E3" s="260"/>
    </row>
    <row r="4" spans="1:18" x14ac:dyDescent="0.25">
      <c r="A4" s="10"/>
      <c r="B4" s="10"/>
      <c r="C4" s="10"/>
      <c r="D4" s="75"/>
      <c r="E4" s="10"/>
    </row>
    <row r="5" spans="1:18" ht="15.75" thickBot="1" x14ac:dyDescent="0.3">
      <c r="A5" s="10"/>
      <c r="B5" s="10"/>
      <c r="C5" s="10"/>
      <c r="D5" s="75"/>
      <c r="E5" s="10"/>
    </row>
    <row r="6" spans="1:18" x14ac:dyDescent="0.25">
      <c r="A6" s="188" t="s">
        <v>2</v>
      </c>
      <c r="B6" s="189" t="s">
        <v>22</v>
      </c>
      <c r="C6" s="189" t="s">
        <v>423</v>
      </c>
      <c r="D6" s="189" t="s">
        <v>424</v>
      </c>
      <c r="E6" s="190" t="s">
        <v>23</v>
      </c>
    </row>
    <row r="7" spans="1:18" x14ac:dyDescent="0.25">
      <c r="A7" s="191">
        <v>2</v>
      </c>
      <c r="B7" s="144" t="s">
        <v>24</v>
      </c>
      <c r="C7" s="142">
        <v>19</v>
      </c>
      <c r="D7" s="144"/>
      <c r="E7" s="192">
        <f>+E8+E91+E107</f>
        <v>8831676469.0039997</v>
      </c>
      <c r="F7" s="243">
        <v>8831676469</v>
      </c>
      <c r="G7" s="243">
        <f>+E7-F7</f>
        <v>3.9997100830078125E-3</v>
      </c>
      <c r="M7" s="237">
        <f>+F7*5%</f>
        <v>441583823.45000005</v>
      </c>
    </row>
    <row r="8" spans="1:18" x14ac:dyDescent="0.25">
      <c r="A8" s="11">
        <v>2.1</v>
      </c>
      <c r="B8" s="9" t="s">
        <v>129</v>
      </c>
      <c r="C8" s="125">
        <v>19</v>
      </c>
      <c r="D8" s="9"/>
      <c r="E8" s="12">
        <f>+E9+E37+E87+E84</f>
        <v>3484311149.0039997</v>
      </c>
      <c r="I8" s="242" t="s">
        <v>421</v>
      </c>
      <c r="J8" s="237" t="s">
        <v>40</v>
      </c>
      <c r="K8" s="237">
        <v>19</v>
      </c>
      <c r="L8" s="237">
        <v>83329</v>
      </c>
      <c r="M8" s="237">
        <v>220400000</v>
      </c>
      <c r="N8" s="238">
        <f>+M8/M10</f>
        <v>0.52610601041838856</v>
      </c>
      <c r="O8" s="237">
        <f>+M7*N8</f>
        <v>232319903.62057757</v>
      </c>
      <c r="P8" s="238">
        <f>+O8/F7</f>
        <v>2.6305300520919429E-2</v>
      </c>
    </row>
    <row r="9" spans="1:18" x14ac:dyDescent="0.25">
      <c r="A9" s="5" t="s">
        <v>130</v>
      </c>
      <c r="B9" s="2" t="s">
        <v>25</v>
      </c>
      <c r="C9" s="126">
        <v>19</v>
      </c>
      <c r="D9" s="2"/>
      <c r="E9" s="13">
        <f>+E10</f>
        <v>1260039627.0039999</v>
      </c>
      <c r="I9" s="242" t="s">
        <v>422</v>
      </c>
      <c r="J9" s="237" t="s">
        <v>50</v>
      </c>
      <c r="K9" s="237">
        <v>19</v>
      </c>
      <c r="L9" s="237">
        <v>83329</v>
      </c>
      <c r="M9" s="237">
        <v>198526976</v>
      </c>
      <c r="N9" s="238">
        <f>+M9/M10</f>
        <v>0.4738939895816115</v>
      </c>
      <c r="O9" s="237">
        <f>+N9*M7</f>
        <v>209263919.8294225</v>
      </c>
      <c r="P9" s="238">
        <f>+O9/F7</f>
        <v>2.3694699479080577E-2</v>
      </c>
    </row>
    <row r="10" spans="1:18" s="3" customFormat="1" x14ac:dyDescent="0.25">
      <c r="A10" s="5" t="s">
        <v>131</v>
      </c>
      <c r="B10" s="2" t="s">
        <v>132</v>
      </c>
      <c r="C10" s="126">
        <v>19</v>
      </c>
      <c r="D10" s="2"/>
      <c r="E10" s="13">
        <f>+E11+E23+E31</f>
        <v>1260039627.0039999</v>
      </c>
      <c r="F10" s="244"/>
      <c r="G10" s="244"/>
      <c r="H10" s="244"/>
      <c r="I10" s="244"/>
      <c r="J10" s="239"/>
      <c r="K10" s="239"/>
      <c r="L10" s="239"/>
      <c r="M10" s="239">
        <f>SUM(M8:M9)</f>
        <v>418926976</v>
      </c>
      <c r="N10" s="239"/>
      <c r="O10" s="239"/>
      <c r="P10" s="239"/>
      <c r="Q10" s="239"/>
      <c r="R10" s="239"/>
    </row>
    <row r="11" spans="1:18" s="3" customFormat="1" x14ac:dyDescent="0.25">
      <c r="A11" s="5" t="s">
        <v>133</v>
      </c>
      <c r="B11" s="2" t="s">
        <v>134</v>
      </c>
      <c r="C11" s="126">
        <v>19</v>
      </c>
      <c r="D11" s="2"/>
      <c r="E11" s="13">
        <f>+E12+E20</f>
        <v>935669372.00199997</v>
      </c>
      <c r="F11" s="244"/>
      <c r="G11" s="244"/>
      <c r="H11" s="244"/>
      <c r="I11" s="244"/>
      <c r="J11" s="239"/>
      <c r="K11" s="239"/>
      <c r="L11" s="239"/>
      <c r="M11" s="239"/>
      <c r="N11" s="239"/>
      <c r="O11" s="239"/>
      <c r="P11" s="239"/>
      <c r="Q11" s="239"/>
      <c r="R11" s="239"/>
    </row>
    <row r="12" spans="1:18" s="3" customFormat="1" x14ac:dyDescent="0.25">
      <c r="A12" s="5" t="s">
        <v>135</v>
      </c>
      <c r="B12" s="2" t="s">
        <v>136</v>
      </c>
      <c r="C12" s="126">
        <v>19</v>
      </c>
      <c r="D12" s="2"/>
      <c r="E12" s="13">
        <f>SUM(E13:E19)</f>
        <v>832437209.00199997</v>
      </c>
      <c r="F12" s="245">
        <v>0.10199999999999999</v>
      </c>
      <c r="G12" s="244"/>
      <c r="H12" s="244"/>
      <c r="I12" s="244"/>
      <c r="J12" s="239"/>
      <c r="K12" s="239"/>
      <c r="L12" s="239"/>
      <c r="M12" s="239"/>
      <c r="N12" s="239"/>
      <c r="O12" s="239"/>
      <c r="P12" s="239"/>
      <c r="Q12" s="239"/>
      <c r="R12" s="239"/>
    </row>
    <row r="13" spans="1:18" s="201" customFormat="1" x14ac:dyDescent="0.25">
      <c r="A13" s="198" t="s">
        <v>137</v>
      </c>
      <c r="B13" s="194" t="s">
        <v>26</v>
      </c>
      <c r="C13" s="199">
        <v>19</v>
      </c>
      <c r="D13" s="194"/>
      <c r="E13" s="197">
        <v>722757929</v>
      </c>
      <c r="F13" s="246">
        <f>+$F$12*E13+E13</f>
        <v>796479237.75800002</v>
      </c>
      <c r="G13" s="244">
        <v>722757929.38</v>
      </c>
      <c r="H13" s="244"/>
      <c r="I13" s="244"/>
      <c r="J13" s="240"/>
      <c r="K13" s="240"/>
      <c r="L13" s="240"/>
      <c r="M13" s="240"/>
      <c r="N13" s="240"/>
      <c r="O13" s="240"/>
      <c r="P13" s="240"/>
      <c r="Q13" s="240"/>
      <c r="R13" s="240"/>
    </row>
    <row r="14" spans="1:18" s="201" customFormat="1" x14ac:dyDescent="0.25">
      <c r="A14" s="198" t="s">
        <v>138</v>
      </c>
      <c r="B14" s="194" t="s">
        <v>36</v>
      </c>
      <c r="C14" s="199">
        <v>19</v>
      </c>
      <c r="D14" s="194"/>
      <c r="E14" s="197">
        <v>10887010</v>
      </c>
      <c r="F14" s="246">
        <f t="shared" ref="F14:F19" si="0">+$F$12*E14+E14</f>
        <v>11997485.02</v>
      </c>
      <c r="G14" s="244">
        <v>10887010.640000001</v>
      </c>
      <c r="H14" s="244"/>
      <c r="I14" s="244"/>
      <c r="J14" s="240"/>
      <c r="K14" s="240"/>
      <c r="L14" s="240"/>
      <c r="M14" s="240"/>
      <c r="N14" s="240"/>
      <c r="O14" s="240"/>
      <c r="P14" s="240"/>
      <c r="Q14" s="240"/>
      <c r="R14" s="240"/>
    </row>
    <row r="15" spans="1:18" s="201" customFormat="1" x14ac:dyDescent="0.25">
      <c r="A15" s="198" t="s">
        <v>538</v>
      </c>
      <c r="B15" s="194" t="s">
        <v>539</v>
      </c>
      <c r="C15" s="199">
        <v>19</v>
      </c>
      <c r="D15" s="194"/>
      <c r="E15" s="197">
        <v>18013360</v>
      </c>
      <c r="F15" s="246">
        <f t="shared" si="0"/>
        <v>19850722.719999999</v>
      </c>
      <c r="G15" s="244">
        <v>18013360.324000001</v>
      </c>
      <c r="H15" s="244"/>
      <c r="I15" s="244"/>
      <c r="J15" s="240"/>
      <c r="K15" s="240"/>
      <c r="L15" s="240"/>
      <c r="M15" s="240"/>
      <c r="N15" s="240"/>
      <c r="O15" s="240"/>
      <c r="P15" s="240"/>
      <c r="Q15" s="240"/>
      <c r="R15" s="240"/>
    </row>
    <row r="16" spans="1:18" s="201" customFormat="1" x14ac:dyDescent="0.25">
      <c r="A16" s="198" t="s">
        <v>139</v>
      </c>
      <c r="B16" s="194" t="s">
        <v>30</v>
      </c>
      <c r="C16" s="199">
        <v>19</v>
      </c>
      <c r="D16" s="194"/>
      <c r="E16" s="197">
        <v>10582361</v>
      </c>
      <c r="F16" s="246">
        <f t="shared" si="0"/>
        <v>11661761.822000001</v>
      </c>
      <c r="G16" s="244">
        <v>10582360.536</v>
      </c>
      <c r="H16" s="244"/>
      <c r="I16" s="244"/>
      <c r="J16" s="240"/>
      <c r="K16" s="240"/>
      <c r="L16" s="240"/>
      <c r="M16" s="240"/>
      <c r="N16" s="240"/>
      <c r="O16" s="240"/>
      <c r="P16" s="240"/>
      <c r="Q16" s="240"/>
      <c r="R16" s="240"/>
    </row>
    <row r="17" spans="1:18" s="201" customFormat="1" x14ac:dyDescent="0.25">
      <c r="A17" s="198" t="s">
        <v>140</v>
      </c>
      <c r="B17" s="194" t="s">
        <v>31</v>
      </c>
      <c r="C17" s="199">
        <v>19</v>
      </c>
      <c r="D17" s="194"/>
      <c r="E17" s="197">
        <v>17044308</v>
      </c>
      <c r="F17" s="246">
        <f t="shared" si="0"/>
        <v>18782827.416000001</v>
      </c>
      <c r="G17" s="244">
        <v>17044307.807999998</v>
      </c>
      <c r="H17" s="244"/>
      <c r="I17" s="244"/>
      <c r="J17" s="240"/>
      <c r="K17" s="240"/>
      <c r="L17" s="240"/>
      <c r="M17" s="240"/>
      <c r="N17" s="240"/>
      <c r="O17" s="240"/>
      <c r="P17" s="240"/>
      <c r="Q17" s="240"/>
      <c r="R17" s="240"/>
    </row>
    <row r="18" spans="1:18" s="201" customFormat="1" x14ac:dyDescent="0.25">
      <c r="A18" s="198" t="s">
        <v>141</v>
      </c>
      <c r="B18" s="194" t="s">
        <v>32</v>
      </c>
      <c r="C18" s="199">
        <v>19</v>
      </c>
      <c r="D18" s="194"/>
      <c r="E18" s="197">
        <v>31266024</v>
      </c>
      <c r="F18" s="246">
        <f t="shared" si="0"/>
        <v>34455158.447999999</v>
      </c>
      <c r="G18" s="244">
        <v>31266024.445999999</v>
      </c>
      <c r="H18" s="244"/>
      <c r="I18" s="244"/>
      <c r="J18" s="240"/>
      <c r="K18" s="240"/>
      <c r="L18" s="240"/>
      <c r="M18" s="240"/>
      <c r="N18" s="240"/>
      <c r="O18" s="240"/>
      <c r="P18" s="240"/>
      <c r="Q18" s="240"/>
      <c r="R18" s="240"/>
    </row>
    <row r="19" spans="1:18" s="201" customFormat="1" x14ac:dyDescent="0.25">
      <c r="A19" s="198" t="s">
        <v>142</v>
      </c>
      <c r="B19" s="194" t="s">
        <v>28</v>
      </c>
      <c r="C19" s="199">
        <v>19</v>
      </c>
      <c r="D19" s="194"/>
      <c r="E19" s="197">
        <v>21886217.002</v>
      </c>
      <c r="F19" s="246">
        <f t="shared" si="0"/>
        <v>24118611.136204001</v>
      </c>
      <c r="G19" s="244">
        <v>21886217.002</v>
      </c>
      <c r="H19" s="244"/>
      <c r="I19" s="244"/>
      <c r="J19" s="240"/>
      <c r="K19" s="240"/>
      <c r="L19" s="240"/>
      <c r="M19" s="240"/>
      <c r="N19" s="240"/>
      <c r="O19" s="240"/>
      <c r="P19" s="240"/>
      <c r="Q19" s="240"/>
      <c r="R19" s="240"/>
    </row>
    <row r="20" spans="1:18" s="3" customFormat="1" x14ac:dyDescent="0.25">
      <c r="A20" s="5" t="s">
        <v>143</v>
      </c>
      <c r="B20" s="2" t="s">
        <v>144</v>
      </c>
      <c r="C20" s="126">
        <v>19</v>
      </c>
      <c r="D20" s="2"/>
      <c r="E20" s="13">
        <f>SUM(E21:E22)</f>
        <v>103232163</v>
      </c>
      <c r="F20" s="244"/>
      <c r="G20" s="244"/>
      <c r="H20" s="244"/>
      <c r="I20" s="244"/>
      <c r="J20" s="239"/>
      <c r="K20" s="239"/>
      <c r="L20" s="239"/>
      <c r="M20" s="239"/>
      <c r="N20" s="239"/>
      <c r="O20" s="239"/>
      <c r="P20" s="239"/>
      <c r="Q20" s="239"/>
      <c r="R20" s="239"/>
    </row>
    <row r="21" spans="1:18" s="201" customFormat="1" x14ac:dyDescent="0.25">
      <c r="A21" s="198" t="s">
        <v>145</v>
      </c>
      <c r="B21" s="194" t="s">
        <v>34</v>
      </c>
      <c r="C21" s="199">
        <v>19</v>
      </c>
      <c r="D21" s="194"/>
      <c r="E21" s="197">
        <v>69751461</v>
      </c>
      <c r="F21" s="246">
        <f t="shared" ref="F21:F22" si="1">+$F$12*E21+E21</f>
        <v>76866110.022</v>
      </c>
      <c r="G21" s="244">
        <v>69751461.373999998</v>
      </c>
      <c r="H21" s="244"/>
      <c r="I21" s="244"/>
      <c r="J21" s="240"/>
      <c r="K21" s="240"/>
      <c r="L21" s="240"/>
      <c r="M21" s="240"/>
      <c r="N21" s="240"/>
      <c r="O21" s="240"/>
      <c r="P21" s="240"/>
      <c r="Q21" s="240"/>
      <c r="R21" s="240"/>
    </row>
    <row r="22" spans="1:18" s="200" customFormat="1" x14ac:dyDescent="0.25">
      <c r="A22" s="198" t="s">
        <v>146</v>
      </c>
      <c r="B22" s="194" t="s">
        <v>33</v>
      </c>
      <c r="C22" s="199">
        <v>19</v>
      </c>
      <c r="D22" s="194"/>
      <c r="E22" s="197">
        <v>33480702</v>
      </c>
      <c r="F22" s="246">
        <f t="shared" si="1"/>
        <v>36895733.604000002</v>
      </c>
      <c r="G22" s="242">
        <v>33480701.723999999</v>
      </c>
      <c r="H22" s="242"/>
      <c r="I22" s="242"/>
      <c r="J22" s="241"/>
      <c r="K22" s="241"/>
      <c r="L22" s="241"/>
      <c r="M22" s="241"/>
      <c r="N22" s="241"/>
      <c r="O22" s="241"/>
      <c r="P22" s="241"/>
      <c r="Q22" s="241"/>
      <c r="R22" s="241"/>
    </row>
    <row r="23" spans="1:18" x14ac:dyDescent="0.25">
      <c r="A23" s="186" t="s">
        <v>364</v>
      </c>
      <c r="B23" s="121" t="s">
        <v>165</v>
      </c>
      <c r="C23" s="128">
        <v>19</v>
      </c>
      <c r="D23" s="122"/>
      <c r="E23" s="187">
        <f>SUM(E24:E30)</f>
        <v>254677218.002</v>
      </c>
    </row>
    <row r="24" spans="1:18" s="200" customFormat="1" x14ac:dyDescent="0.25">
      <c r="A24" s="202" t="s">
        <v>365</v>
      </c>
      <c r="B24" s="203" t="s">
        <v>372</v>
      </c>
      <c r="C24" s="199">
        <v>19</v>
      </c>
      <c r="D24" s="194"/>
      <c r="E24" s="197">
        <v>62849660</v>
      </c>
      <c r="F24" s="246">
        <f t="shared" ref="F24" si="2">+$F$12*E24+E24</f>
        <v>69260325.319999993</v>
      </c>
      <c r="G24" s="242">
        <v>62849660.719999999</v>
      </c>
      <c r="H24" s="242"/>
      <c r="I24" s="242"/>
      <c r="J24" s="241"/>
      <c r="K24" s="241"/>
      <c r="L24" s="241"/>
      <c r="M24" s="241"/>
      <c r="N24" s="241"/>
      <c r="O24" s="241"/>
      <c r="P24" s="241"/>
      <c r="Q24" s="241"/>
      <c r="R24" s="241"/>
    </row>
    <row r="25" spans="1:18" s="200" customFormat="1" x14ac:dyDescent="0.25">
      <c r="A25" s="202" t="s">
        <v>366</v>
      </c>
      <c r="B25" s="203" t="s">
        <v>373</v>
      </c>
      <c r="C25" s="199">
        <v>19</v>
      </c>
      <c r="D25" s="194"/>
      <c r="E25" s="197">
        <v>48986619</v>
      </c>
      <c r="F25" s="246">
        <f t="shared" ref="F25" si="3">+$F$12*E25+E25</f>
        <v>53983254.137999997</v>
      </c>
      <c r="G25" s="242">
        <v>48986619.736000001</v>
      </c>
      <c r="H25" s="242"/>
      <c r="I25" s="242"/>
      <c r="J25" s="241"/>
      <c r="K25" s="241"/>
      <c r="L25" s="241"/>
      <c r="M25" s="241"/>
      <c r="N25" s="241"/>
      <c r="O25" s="241"/>
      <c r="P25" s="241"/>
      <c r="Q25" s="241"/>
      <c r="R25" s="241"/>
    </row>
    <row r="26" spans="1:18" s="200" customFormat="1" x14ac:dyDescent="0.25">
      <c r="A26" s="202" t="s">
        <v>367</v>
      </c>
      <c r="B26" s="203" t="s">
        <v>374</v>
      </c>
      <c r="C26" s="199">
        <v>19</v>
      </c>
      <c r="D26" s="194"/>
      <c r="E26" s="197">
        <v>71630000</v>
      </c>
      <c r="F26" s="246">
        <f t="shared" ref="F26" si="4">+$F$12*E26+E26</f>
        <v>78936260</v>
      </c>
      <c r="G26" s="242">
        <v>71630000</v>
      </c>
      <c r="H26" s="242"/>
      <c r="I26" s="242"/>
      <c r="J26" s="241"/>
      <c r="K26" s="241"/>
      <c r="L26" s="241"/>
      <c r="M26" s="241"/>
      <c r="N26" s="241"/>
      <c r="O26" s="241"/>
      <c r="P26" s="241"/>
      <c r="Q26" s="241"/>
      <c r="R26" s="241"/>
    </row>
    <row r="27" spans="1:18" s="200" customFormat="1" x14ac:dyDescent="0.25">
      <c r="A27" s="202" t="s">
        <v>368</v>
      </c>
      <c r="B27" s="203" t="s">
        <v>375</v>
      </c>
      <c r="C27" s="199">
        <v>19</v>
      </c>
      <c r="D27" s="194"/>
      <c r="E27" s="197">
        <v>20505411.002</v>
      </c>
      <c r="F27" s="246">
        <f t="shared" ref="F27" si="5">+$F$12*E27+E27</f>
        <v>22596962.924203999</v>
      </c>
      <c r="G27" s="242">
        <v>20505411.002</v>
      </c>
      <c r="H27" s="242"/>
      <c r="I27" s="242"/>
      <c r="J27" s="241"/>
      <c r="K27" s="241"/>
      <c r="L27" s="241"/>
      <c r="M27" s="241"/>
      <c r="N27" s="241"/>
      <c r="O27" s="241"/>
      <c r="P27" s="241"/>
      <c r="Q27" s="241"/>
      <c r="R27" s="241"/>
    </row>
    <row r="28" spans="1:18" s="200" customFormat="1" x14ac:dyDescent="0.25">
      <c r="A28" s="202" t="s">
        <v>369</v>
      </c>
      <c r="B28" s="203" t="s">
        <v>376</v>
      </c>
      <c r="C28" s="199">
        <v>19</v>
      </c>
      <c r="D28" s="194"/>
      <c r="E28" s="197">
        <v>16052028</v>
      </c>
      <c r="F28" s="246">
        <f t="shared" ref="F28" si="6">+$F$12*E28+E28</f>
        <v>17689334.855999999</v>
      </c>
      <c r="G28" s="242">
        <v>16052028.437999999</v>
      </c>
      <c r="H28" s="242"/>
      <c r="I28" s="242"/>
      <c r="J28" s="241"/>
      <c r="K28" s="241"/>
      <c r="L28" s="241"/>
      <c r="M28" s="241"/>
      <c r="N28" s="241"/>
      <c r="O28" s="241"/>
      <c r="P28" s="241"/>
      <c r="Q28" s="241"/>
      <c r="R28" s="241"/>
    </row>
    <row r="29" spans="1:18" s="200" customFormat="1" x14ac:dyDescent="0.25">
      <c r="A29" s="202" t="s">
        <v>370</v>
      </c>
      <c r="B29" s="203" t="s">
        <v>377</v>
      </c>
      <c r="C29" s="199">
        <v>19</v>
      </c>
      <c r="D29" s="194"/>
      <c r="E29" s="197">
        <v>16379137</v>
      </c>
      <c r="F29" s="246">
        <f t="shared" ref="F29" si="7">+$F$12*E29+E29</f>
        <v>18049808.973999999</v>
      </c>
      <c r="G29" s="242">
        <v>16379137.301999999</v>
      </c>
      <c r="H29" s="242"/>
      <c r="I29" s="242"/>
      <c r="J29" s="241"/>
      <c r="K29" s="241"/>
      <c r="L29" s="241"/>
      <c r="M29" s="241"/>
      <c r="N29" s="241"/>
      <c r="O29" s="241"/>
      <c r="P29" s="241"/>
      <c r="Q29" s="241"/>
      <c r="R29" s="241"/>
    </row>
    <row r="30" spans="1:18" s="200" customFormat="1" x14ac:dyDescent="0.25">
      <c r="A30" s="202" t="s">
        <v>371</v>
      </c>
      <c r="B30" s="203" t="s">
        <v>378</v>
      </c>
      <c r="C30" s="199">
        <v>19</v>
      </c>
      <c r="D30" s="194"/>
      <c r="E30" s="197">
        <v>18274363</v>
      </c>
      <c r="F30" s="246">
        <f t="shared" ref="F30" si="8">+$F$12*E30+E30</f>
        <v>20138348.026000001</v>
      </c>
      <c r="G30" s="242">
        <v>18274363.513999999</v>
      </c>
      <c r="H30" s="242"/>
      <c r="I30" s="242"/>
      <c r="J30" s="241"/>
      <c r="K30" s="241"/>
      <c r="L30" s="241"/>
      <c r="M30" s="241"/>
      <c r="N30" s="241"/>
      <c r="O30" s="241"/>
      <c r="P30" s="241"/>
      <c r="Q30" s="241"/>
      <c r="R30" s="241"/>
    </row>
    <row r="31" spans="1:18" ht="30" x14ac:dyDescent="0.25">
      <c r="A31" s="5" t="s">
        <v>147</v>
      </c>
      <c r="B31" s="124" t="s">
        <v>148</v>
      </c>
      <c r="C31" s="126">
        <v>19</v>
      </c>
      <c r="D31" s="2"/>
      <c r="E31" s="13">
        <f>+E32</f>
        <v>69693037</v>
      </c>
    </row>
    <row r="32" spans="1:18" s="3" customFormat="1" x14ac:dyDescent="0.25">
      <c r="A32" s="5" t="s">
        <v>149</v>
      </c>
      <c r="B32" s="2" t="s">
        <v>144</v>
      </c>
      <c r="C32" s="126">
        <v>19</v>
      </c>
      <c r="D32" s="2"/>
      <c r="E32" s="13">
        <f>SUM(E33:E36)</f>
        <v>69693037</v>
      </c>
      <c r="F32" s="244"/>
      <c r="G32" s="244"/>
      <c r="H32" s="244"/>
      <c r="I32" s="244"/>
      <c r="J32" s="239"/>
      <c r="K32" s="239"/>
      <c r="L32" s="239"/>
      <c r="M32" s="239"/>
      <c r="N32" s="239"/>
      <c r="O32" s="239"/>
      <c r="P32" s="239"/>
      <c r="Q32" s="239"/>
      <c r="R32" s="239"/>
    </row>
    <row r="33" spans="1:18" s="201" customFormat="1" x14ac:dyDescent="0.25">
      <c r="A33" s="198" t="s">
        <v>150</v>
      </c>
      <c r="B33" s="194" t="s">
        <v>35</v>
      </c>
      <c r="C33" s="199">
        <v>19</v>
      </c>
      <c r="D33" s="194"/>
      <c r="E33" s="197">
        <v>33480701</v>
      </c>
      <c r="F33" s="246">
        <f t="shared" ref="F33:F36" si="9">+$F$12*E33+E33</f>
        <v>36895732.501999997</v>
      </c>
      <c r="G33" s="244">
        <v>33480700.622000001</v>
      </c>
      <c r="H33" s="244"/>
      <c r="I33" s="244"/>
      <c r="J33" s="240"/>
      <c r="K33" s="240"/>
      <c r="L33" s="240"/>
      <c r="M33" s="240"/>
      <c r="N33" s="240"/>
      <c r="O33" s="240"/>
      <c r="P33" s="240"/>
      <c r="Q33" s="240"/>
      <c r="R33" s="240"/>
    </row>
    <row r="34" spans="1:18" s="201" customFormat="1" x14ac:dyDescent="0.25">
      <c r="A34" s="198" t="s">
        <v>151</v>
      </c>
      <c r="B34" s="194" t="s">
        <v>27</v>
      </c>
      <c r="C34" s="199">
        <v>19</v>
      </c>
      <c r="D34" s="194"/>
      <c r="E34" s="197">
        <v>20702444</v>
      </c>
      <c r="F34" s="246">
        <f t="shared" si="9"/>
        <v>22814093.287999999</v>
      </c>
      <c r="G34" s="244">
        <v>20702444.193999998</v>
      </c>
      <c r="H34" s="244"/>
      <c r="I34" s="244"/>
      <c r="J34" s="240"/>
      <c r="K34" s="240"/>
      <c r="L34" s="240"/>
      <c r="M34" s="240"/>
      <c r="N34" s="240"/>
      <c r="O34" s="240"/>
      <c r="P34" s="240"/>
      <c r="Q34" s="240"/>
      <c r="R34" s="240"/>
    </row>
    <row r="35" spans="1:18" s="201" customFormat="1" x14ac:dyDescent="0.25">
      <c r="A35" s="198" t="s">
        <v>152</v>
      </c>
      <c r="B35" s="194" t="s">
        <v>29</v>
      </c>
      <c r="C35" s="199">
        <v>19</v>
      </c>
      <c r="D35" s="194"/>
      <c r="E35" s="197">
        <v>7321322</v>
      </c>
      <c r="F35" s="246">
        <f t="shared" si="9"/>
        <v>8068096.8439999996</v>
      </c>
      <c r="G35" s="244">
        <v>7321322.1359999999</v>
      </c>
      <c r="H35" s="244"/>
      <c r="I35" s="244"/>
      <c r="J35" s="240"/>
      <c r="K35" s="240"/>
      <c r="L35" s="240"/>
      <c r="M35" s="240"/>
      <c r="N35" s="240"/>
      <c r="O35" s="240"/>
      <c r="P35" s="240"/>
      <c r="Q35" s="240"/>
      <c r="R35" s="240"/>
    </row>
    <row r="36" spans="1:18" s="201" customFormat="1" x14ac:dyDescent="0.25">
      <c r="A36" s="198" t="s">
        <v>540</v>
      </c>
      <c r="B36" s="194" t="s">
        <v>541</v>
      </c>
      <c r="C36" s="199">
        <v>19</v>
      </c>
      <c r="D36" s="194"/>
      <c r="E36" s="197">
        <v>8188570</v>
      </c>
      <c r="F36" s="246">
        <f t="shared" si="9"/>
        <v>9023804.1400000006</v>
      </c>
      <c r="G36" s="244">
        <v>8188569.6880000001</v>
      </c>
      <c r="H36" s="244"/>
      <c r="I36" s="244"/>
      <c r="J36" s="240"/>
      <c r="K36" s="240"/>
      <c r="L36" s="240"/>
      <c r="M36" s="240"/>
      <c r="N36" s="240"/>
      <c r="O36" s="240"/>
      <c r="P36" s="240"/>
      <c r="Q36" s="240"/>
      <c r="R36" s="240"/>
    </row>
    <row r="37" spans="1:18" s="3" customFormat="1" x14ac:dyDescent="0.25">
      <c r="A37" s="5" t="s">
        <v>157</v>
      </c>
      <c r="B37" s="2" t="s">
        <v>158</v>
      </c>
      <c r="C37" s="126">
        <v>19</v>
      </c>
      <c r="D37" s="2"/>
      <c r="E37" s="13">
        <f>+E38+E46</f>
        <v>2144271522</v>
      </c>
      <c r="F37" s="244"/>
      <c r="G37" s="244"/>
      <c r="H37" s="244"/>
      <c r="I37" s="244"/>
      <c r="J37" s="239"/>
      <c r="K37" s="239"/>
      <c r="L37" s="239"/>
      <c r="M37" s="239"/>
      <c r="N37" s="239"/>
      <c r="O37" s="239"/>
      <c r="P37" s="239"/>
      <c r="Q37" s="239"/>
      <c r="R37" s="239"/>
    </row>
    <row r="38" spans="1:18" s="3" customFormat="1" x14ac:dyDescent="0.25">
      <c r="A38" s="5" t="s">
        <v>219</v>
      </c>
      <c r="B38" s="2" t="s">
        <v>220</v>
      </c>
      <c r="C38" s="126">
        <v>19</v>
      </c>
      <c r="D38" s="2"/>
      <c r="E38" s="13">
        <f>+E39</f>
        <v>42486700</v>
      </c>
      <c r="F38" s="244"/>
      <c r="G38" s="244"/>
      <c r="H38" s="244"/>
      <c r="I38" s="244"/>
      <c r="J38" s="239"/>
      <c r="K38" s="239"/>
      <c r="L38" s="239"/>
      <c r="M38" s="239"/>
      <c r="N38" s="239"/>
      <c r="O38" s="239"/>
      <c r="P38" s="239"/>
      <c r="Q38" s="239"/>
      <c r="R38" s="239"/>
    </row>
    <row r="39" spans="1:18" s="3" customFormat="1" x14ac:dyDescent="0.25">
      <c r="A39" s="5" t="s">
        <v>221</v>
      </c>
      <c r="B39" s="2" t="s">
        <v>222</v>
      </c>
      <c r="C39" s="126">
        <v>19</v>
      </c>
      <c r="D39" s="2"/>
      <c r="E39" s="13">
        <f>+E40</f>
        <v>42486700</v>
      </c>
      <c r="F39" s="244"/>
      <c r="G39" s="244"/>
      <c r="H39" s="244"/>
      <c r="I39" s="244"/>
      <c r="J39" s="239"/>
      <c r="K39" s="239"/>
      <c r="L39" s="239"/>
      <c r="M39" s="239"/>
      <c r="N39" s="239"/>
      <c r="O39" s="239"/>
      <c r="P39" s="239"/>
      <c r="Q39" s="239"/>
      <c r="R39" s="239"/>
    </row>
    <row r="40" spans="1:18" s="3" customFormat="1" x14ac:dyDescent="0.25">
      <c r="A40" s="5" t="s">
        <v>217</v>
      </c>
      <c r="B40" s="2" t="s">
        <v>218</v>
      </c>
      <c r="C40" s="126">
        <v>19</v>
      </c>
      <c r="D40" s="2"/>
      <c r="E40" s="13">
        <f>+E41</f>
        <v>42486700</v>
      </c>
      <c r="F40" s="244"/>
      <c r="G40" s="244"/>
      <c r="H40" s="244"/>
      <c r="I40" s="244"/>
      <c r="J40" s="239"/>
      <c r="K40" s="239"/>
      <c r="L40" s="239"/>
      <c r="M40" s="239"/>
      <c r="N40" s="239"/>
      <c r="O40" s="239"/>
      <c r="P40" s="239"/>
      <c r="Q40" s="239"/>
      <c r="R40" s="239"/>
    </row>
    <row r="41" spans="1:18" s="3" customFormat="1" ht="30" x14ac:dyDescent="0.25">
      <c r="A41" s="5" t="s">
        <v>215</v>
      </c>
      <c r="B41" s="124" t="s">
        <v>216</v>
      </c>
      <c r="C41" s="126">
        <v>19</v>
      </c>
      <c r="D41" s="2"/>
      <c r="E41" s="13">
        <f>+E42+E44</f>
        <v>42486700</v>
      </c>
      <c r="F41" s="244"/>
      <c r="G41" s="244"/>
      <c r="H41" s="244"/>
      <c r="I41" s="244"/>
      <c r="J41" s="239"/>
      <c r="K41" s="239"/>
      <c r="L41" s="239"/>
      <c r="M41" s="239"/>
      <c r="N41" s="239"/>
      <c r="O41" s="239"/>
      <c r="P41" s="239"/>
      <c r="Q41" s="239"/>
      <c r="R41" s="239"/>
    </row>
    <row r="42" spans="1:18" s="3" customFormat="1" ht="45" x14ac:dyDescent="0.25">
      <c r="A42" s="5" t="s">
        <v>200</v>
      </c>
      <c r="B42" s="124" t="s">
        <v>407</v>
      </c>
      <c r="C42" s="126">
        <v>19</v>
      </c>
      <c r="D42" s="2"/>
      <c r="E42" s="13">
        <f>+E43</f>
        <v>28486700</v>
      </c>
      <c r="F42" s="244"/>
      <c r="G42" s="244"/>
      <c r="H42" s="244"/>
      <c r="I42" s="244"/>
      <c r="J42" s="239"/>
      <c r="K42" s="239"/>
      <c r="L42" s="239"/>
      <c r="M42" s="239"/>
      <c r="N42" s="239"/>
      <c r="O42" s="239"/>
      <c r="P42" s="239"/>
      <c r="Q42" s="239"/>
      <c r="R42" s="239"/>
    </row>
    <row r="43" spans="1:18" s="201" customFormat="1" x14ac:dyDescent="0.25">
      <c r="A43" s="193" t="s">
        <v>408</v>
      </c>
      <c r="B43" s="194" t="s">
        <v>41</v>
      </c>
      <c r="C43" s="195">
        <v>19</v>
      </c>
      <c r="D43" s="196">
        <v>4529001</v>
      </c>
      <c r="E43" s="197">
        <v>28486700</v>
      </c>
      <c r="F43" s="246">
        <f t="shared" ref="F43" si="10">+$F$12*E43+E43</f>
        <v>31392343.399999999</v>
      </c>
      <c r="G43" s="244">
        <v>28486700</v>
      </c>
      <c r="H43" s="244"/>
      <c r="I43" s="244"/>
      <c r="J43" s="240"/>
      <c r="K43" s="240"/>
      <c r="L43" s="240"/>
      <c r="M43" s="240"/>
      <c r="N43" s="240"/>
      <c r="O43" s="240"/>
      <c r="P43" s="240"/>
      <c r="Q43" s="240"/>
      <c r="R43" s="240"/>
    </row>
    <row r="44" spans="1:18" s="3" customFormat="1" ht="30" x14ac:dyDescent="0.25">
      <c r="A44" s="123" t="s">
        <v>202</v>
      </c>
      <c r="B44" s="124" t="s">
        <v>409</v>
      </c>
      <c r="C44" s="143">
        <v>19</v>
      </c>
      <c r="D44" s="149"/>
      <c r="E44" s="13">
        <f>+E45</f>
        <v>14000000</v>
      </c>
      <c r="F44" s="244"/>
      <c r="G44" s="244"/>
      <c r="H44" s="244"/>
      <c r="I44" s="244"/>
      <c r="J44" s="239"/>
      <c r="K44" s="239"/>
      <c r="L44" s="239"/>
      <c r="M44" s="239"/>
      <c r="N44" s="239"/>
      <c r="O44" s="239"/>
      <c r="P44" s="239"/>
      <c r="Q44" s="239"/>
      <c r="R44" s="239"/>
    </row>
    <row r="45" spans="1:18" s="3" customFormat="1" ht="30" x14ac:dyDescent="0.25">
      <c r="A45" s="15" t="s">
        <v>410</v>
      </c>
      <c r="B45" s="4" t="s">
        <v>553</v>
      </c>
      <c r="C45" s="140">
        <v>19</v>
      </c>
      <c r="D45" s="141">
        <v>83143</v>
      </c>
      <c r="E45" s="14">
        <v>14000000</v>
      </c>
      <c r="F45" s="244"/>
      <c r="G45" s="244"/>
      <c r="H45" s="244"/>
      <c r="I45" s="244"/>
      <c r="J45" s="239"/>
      <c r="K45" s="239"/>
      <c r="L45" s="239"/>
      <c r="M45" s="239"/>
      <c r="N45" s="239"/>
      <c r="O45" s="239"/>
      <c r="P45" s="239"/>
      <c r="Q45" s="239"/>
      <c r="R45" s="239"/>
    </row>
    <row r="46" spans="1:18" s="3" customFormat="1" x14ac:dyDescent="0.25">
      <c r="A46" s="5" t="s">
        <v>155</v>
      </c>
      <c r="B46" s="2" t="s">
        <v>156</v>
      </c>
      <c r="C46" s="126">
        <v>19</v>
      </c>
      <c r="D46" s="2"/>
      <c r="E46" s="13">
        <f>+E47+E55+E81</f>
        <v>2101784822</v>
      </c>
      <c r="F46" s="244"/>
      <c r="G46" s="244"/>
      <c r="H46" s="244"/>
      <c r="I46" s="244"/>
      <c r="J46" s="239"/>
      <c r="K46" s="239"/>
      <c r="L46" s="239"/>
      <c r="M46" s="239"/>
      <c r="N46" s="239"/>
      <c r="O46" s="239"/>
      <c r="P46" s="239"/>
      <c r="Q46" s="239"/>
      <c r="R46" s="239"/>
    </row>
    <row r="47" spans="1:18" s="3" customFormat="1" x14ac:dyDescent="0.25">
      <c r="A47" s="5" t="s">
        <v>223</v>
      </c>
      <c r="B47" s="2" t="s">
        <v>224</v>
      </c>
      <c r="C47" s="126">
        <v>19</v>
      </c>
      <c r="D47" s="2"/>
      <c r="E47" s="13">
        <f>+E48+E50</f>
        <v>339779660</v>
      </c>
      <c r="F47" s="244"/>
      <c r="G47" s="244"/>
      <c r="H47" s="244"/>
      <c r="I47" s="244"/>
      <c r="J47" s="239"/>
      <c r="K47" s="239"/>
      <c r="L47" s="239"/>
      <c r="M47" s="239"/>
      <c r="N47" s="239"/>
      <c r="O47" s="239"/>
      <c r="P47" s="239"/>
      <c r="Q47" s="239"/>
      <c r="R47" s="239"/>
    </row>
    <row r="48" spans="1:18" s="3" customFormat="1" ht="45" x14ac:dyDescent="0.25">
      <c r="A48" s="5" t="s">
        <v>203</v>
      </c>
      <c r="B48" s="124" t="s">
        <v>411</v>
      </c>
      <c r="C48" s="126">
        <v>19</v>
      </c>
      <c r="D48" s="2"/>
      <c r="E48" s="13">
        <f>+E49</f>
        <v>18734000</v>
      </c>
      <c r="F48" s="244"/>
      <c r="G48" s="244"/>
      <c r="H48" s="244"/>
      <c r="I48" s="244"/>
      <c r="J48" s="239"/>
      <c r="K48" s="239"/>
      <c r="L48" s="239"/>
      <c r="M48" s="239"/>
      <c r="N48" s="239"/>
      <c r="O48" s="239"/>
      <c r="P48" s="239"/>
      <c r="Q48" s="239"/>
      <c r="R48" s="239"/>
    </row>
    <row r="49" spans="1:18" s="3" customFormat="1" x14ac:dyDescent="0.25">
      <c r="A49" s="193" t="s">
        <v>412</v>
      </c>
      <c r="B49" s="194" t="s">
        <v>47</v>
      </c>
      <c r="C49" s="195">
        <v>19</v>
      </c>
      <c r="D49" s="196">
        <v>3212899</v>
      </c>
      <c r="E49" s="197">
        <v>18734000</v>
      </c>
      <c r="F49" s="246">
        <f t="shared" ref="F49:F54" si="11">+$F$12*E49+E49</f>
        <v>20644868</v>
      </c>
      <c r="G49" s="244">
        <v>18734000</v>
      </c>
      <c r="H49" s="244"/>
      <c r="I49" s="244"/>
      <c r="J49" s="239"/>
      <c r="K49" s="239"/>
      <c r="L49" s="239"/>
      <c r="M49" s="239"/>
      <c r="N49" s="239"/>
      <c r="O49" s="239"/>
      <c r="P49" s="239"/>
      <c r="Q49" s="239"/>
      <c r="R49" s="239"/>
    </row>
    <row r="50" spans="1:18" s="3" customFormat="1" x14ac:dyDescent="0.25">
      <c r="A50" s="206" t="s">
        <v>201</v>
      </c>
      <c r="B50" s="207" t="s">
        <v>413</v>
      </c>
      <c r="C50" s="195">
        <v>19</v>
      </c>
      <c r="D50" s="196"/>
      <c r="E50" s="208">
        <f>SUM(E51:E54)</f>
        <v>321045660</v>
      </c>
      <c r="F50" s="244"/>
      <c r="G50" s="244"/>
      <c r="H50" s="244"/>
      <c r="I50" s="244"/>
      <c r="J50" s="239"/>
      <c r="K50" s="239"/>
      <c r="L50" s="239"/>
      <c r="M50" s="239"/>
      <c r="N50" s="239"/>
      <c r="O50" s="239"/>
      <c r="P50" s="239"/>
      <c r="Q50" s="239"/>
      <c r="R50" s="239"/>
    </row>
    <row r="51" spans="1:18" s="3" customFormat="1" x14ac:dyDescent="0.25">
      <c r="A51" s="193" t="s">
        <v>414</v>
      </c>
      <c r="B51" s="194" t="s">
        <v>42</v>
      </c>
      <c r="C51" s="195">
        <v>19</v>
      </c>
      <c r="D51" s="196">
        <v>3212899</v>
      </c>
      <c r="E51" s="197">
        <v>88711000</v>
      </c>
      <c r="F51" s="246">
        <f t="shared" si="11"/>
        <v>97759522</v>
      </c>
      <c r="G51" s="244">
        <v>88711000</v>
      </c>
      <c r="H51" s="244"/>
      <c r="I51" s="244"/>
      <c r="J51" s="239"/>
      <c r="K51" s="239"/>
      <c r="L51" s="239"/>
      <c r="M51" s="239"/>
      <c r="N51" s="239"/>
      <c r="O51" s="239"/>
      <c r="P51" s="239"/>
      <c r="Q51" s="239"/>
      <c r="R51" s="239"/>
    </row>
    <row r="52" spans="1:18" s="3" customFormat="1" x14ac:dyDescent="0.25">
      <c r="A52" s="193" t="s">
        <v>415</v>
      </c>
      <c r="B52" s="194" t="s">
        <v>505</v>
      </c>
      <c r="C52" s="195">
        <v>19</v>
      </c>
      <c r="D52" s="196">
        <v>3212901</v>
      </c>
      <c r="E52" s="197">
        <v>83311200</v>
      </c>
      <c r="F52" s="246">
        <f t="shared" si="11"/>
        <v>91808942.400000006</v>
      </c>
      <c r="G52" s="244">
        <v>83311200</v>
      </c>
      <c r="H52" s="244"/>
      <c r="I52" s="244"/>
      <c r="J52" s="239"/>
      <c r="K52" s="239"/>
      <c r="L52" s="239"/>
      <c r="M52" s="239"/>
      <c r="N52" s="239"/>
      <c r="O52" s="239"/>
      <c r="P52" s="239"/>
      <c r="Q52" s="239"/>
      <c r="R52" s="239"/>
    </row>
    <row r="53" spans="1:18" s="3" customFormat="1" x14ac:dyDescent="0.25">
      <c r="A53" s="193" t="s">
        <v>416</v>
      </c>
      <c r="B53" s="194" t="s">
        <v>45</v>
      </c>
      <c r="C53" s="195">
        <v>19</v>
      </c>
      <c r="D53" s="196">
        <v>3543003</v>
      </c>
      <c r="E53" s="197">
        <v>82650000</v>
      </c>
      <c r="F53" s="246">
        <f t="shared" si="11"/>
        <v>91080300</v>
      </c>
      <c r="G53" s="244">
        <v>82650000</v>
      </c>
      <c r="H53" s="244"/>
      <c r="I53" s="244"/>
      <c r="J53" s="239"/>
      <c r="K53" s="239"/>
      <c r="L53" s="239"/>
      <c r="M53" s="239"/>
      <c r="N53" s="239"/>
      <c r="O53" s="239"/>
      <c r="P53" s="239"/>
      <c r="Q53" s="239"/>
      <c r="R53" s="239"/>
    </row>
    <row r="54" spans="1:18" s="3" customFormat="1" x14ac:dyDescent="0.25">
      <c r="A54" s="193" t="s">
        <v>417</v>
      </c>
      <c r="B54" s="194" t="s">
        <v>46</v>
      </c>
      <c r="C54" s="195">
        <v>19</v>
      </c>
      <c r="D54" s="196">
        <v>97990</v>
      </c>
      <c r="E54" s="197">
        <v>66373460</v>
      </c>
      <c r="F54" s="246">
        <f t="shared" si="11"/>
        <v>73143552.920000002</v>
      </c>
      <c r="G54" s="244">
        <v>66373460</v>
      </c>
      <c r="H54" s="244"/>
      <c r="I54" s="244"/>
      <c r="J54" s="239"/>
      <c r="K54" s="239"/>
      <c r="L54" s="239"/>
      <c r="M54" s="239"/>
      <c r="N54" s="239"/>
      <c r="O54" s="239"/>
      <c r="P54" s="239"/>
      <c r="Q54" s="239"/>
      <c r="R54" s="239"/>
    </row>
    <row r="55" spans="1:18" s="3" customFormat="1" x14ac:dyDescent="0.25">
      <c r="A55" s="5" t="s">
        <v>153</v>
      </c>
      <c r="B55" s="2" t="s">
        <v>49</v>
      </c>
      <c r="C55" s="126">
        <v>19</v>
      </c>
      <c r="D55" s="2"/>
      <c r="E55" s="13">
        <f>+E56+E66+E72+E79</f>
        <v>1722333162</v>
      </c>
      <c r="F55" s="244"/>
      <c r="G55" s="244"/>
      <c r="H55" s="244"/>
      <c r="I55" s="244"/>
      <c r="J55" s="239"/>
      <c r="K55" s="239"/>
      <c r="L55" s="239"/>
      <c r="M55" s="239"/>
      <c r="N55" s="239"/>
      <c r="O55" s="239"/>
      <c r="P55" s="239"/>
      <c r="Q55" s="239"/>
      <c r="R55" s="239"/>
    </row>
    <row r="56" spans="1:18" s="3" customFormat="1" x14ac:dyDescent="0.25">
      <c r="A56" s="5" t="s">
        <v>204</v>
      </c>
      <c r="B56" s="2" t="s">
        <v>225</v>
      </c>
      <c r="C56" s="126">
        <v>19</v>
      </c>
      <c r="D56" s="2"/>
      <c r="E56" s="13">
        <f>SUM(E57:E65)</f>
        <v>402228587</v>
      </c>
      <c r="F56" s="244"/>
      <c r="G56" s="244"/>
      <c r="H56" s="244"/>
      <c r="I56" s="244"/>
      <c r="J56" s="239"/>
      <c r="K56" s="239"/>
      <c r="L56" s="239"/>
      <c r="M56" s="239"/>
      <c r="N56" s="239"/>
      <c r="O56" s="239"/>
      <c r="P56" s="239"/>
      <c r="Q56" s="239"/>
      <c r="R56" s="239"/>
    </row>
    <row r="57" spans="1:18" s="201" customFormat="1" x14ac:dyDescent="0.25">
      <c r="A57" s="193" t="s">
        <v>226</v>
      </c>
      <c r="B57" s="194" t="s">
        <v>48</v>
      </c>
      <c r="C57" s="195">
        <v>19</v>
      </c>
      <c r="D57" s="196">
        <v>97990</v>
      </c>
      <c r="E57" s="197">
        <v>24244000</v>
      </c>
      <c r="F57" s="246">
        <f t="shared" ref="F57:F83" si="12">+$F$12*E57+E57</f>
        <v>26716888</v>
      </c>
      <c r="G57" s="244">
        <v>24244000</v>
      </c>
      <c r="H57" s="244"/>
      <c r="I57" s="244"/>
      <c r="J57" s="240"/>
      <c r="K57" s="240"/>
      <c r="L57" s="240"/>
      <c r="M57" s="240"/>
      <c r="N57" s="240"/>
      <c r="O57" s="240"/>
      <c r="P57" s="240"/>
      <c r="Q57" s="240"/>
      <c r="R57" s="240"/>
    </row>
    <row r="58" spans="1:18" s="201" customFormat="1" x14ac:dyDescent="0.25">
      <c r="A58" s="193" t="s">
        <v>227</v>
      </c>
      <c r="B58" s="194" t="s">
        <v>51</v>
      </c>
      <c r="C58" s="199">
        <v>19</v>
      </c>
      <c r="D58" s="194">
        <v>17100</v>
      </c>
      <c r="E58" s="197">
        <v>168606000</v>
      </c>
      <c r="F58" s="246">
        <f t="shared" si="12"/>
        <v>185803812</v>
      </c>
      <c r="G58" s="244">
        <v>168606000</v>
      </c>
      <c r="H58" s="244"/>
      <c r="I58" s="244"/>
      <c r="J58" s="240"/>
      <c r="K58" s="240"/>
      <c r="L58" s="240"/>
      <c r="M58" s="240"/>
      <c r="N58" s="240"/>
      <c r="O58" s="240"/>
      <c r="P58" s="240"/>
      <c r="Q58" s="240"/>
      <c r="R58" s="240"/>
    </row>
    <row r="59" spans="1:18" s="201" customFormat="1" x14ac:dyDescent="0.25">
      <c r="A59" s="193" t="s">
        <v>228</v>
      </c>
      <c r="B59" s="194" t="s">
        <v>53</v>
      </c>
      <c r="C59" s="195">
        <v>19</v>
      </c>
      <c r="D59" s="196">
        <v>83619</v>
      </c>
      <c r="E59" s="197">
        <v>45613984</v>
      </c>
      <c r="F59" s="246">
        <f t="shared" si="12"/>
        <v>50266610.368000001</v>
      </c>
      <c r="G59" s="244">
        <v>45613984</v>
      </c>
      <c r="H59" s="244"/>
      <c r="I59" s="244"/>
      <c r="J59" s="240"/>
      <c r="K59" s="240"/>
      <c r="L59" s="240"/>
      <c r="M59" s="240"/>
      <c r="N59" s="240"/>
      <c r="O59" s="240"/>
      <c r="P59" s="240"/>
      <c r="Q59" s="240"/>
      <c r="R59" s="240"/>
    </row>
    <row r="60" spans="1:18" s="201" customFormat="1" x14ac:dyDescent="0.25">
      <c r="A60" s="193" t="s">
        <v>229</v>
      </c>
      <c r="B60" s="194" t="s">
        <v>54</v>
      </c>
      <c r="C60" s="195">
        <v>19</v>
      </c>
      <c r="D60" s="196">
        <v>65119</v>
      </c>
      <c r="E60" s="197">
        <v>89262000</v>
      </c>
      <c r="F60" s="246">
        <f t="shared" si="12"/>
        <v>98366724</v>
      </c>
      <c r="G60" s="244">
        <v>89262000</v>
      </c>
      <c r="H60" s="244"/>
      <c r="I60" s="244"/>
      <c r="J60" s="240"/>
      <c r="K60" s="240"/>
      <c r="L60" s="240"/>
      <c r="M60" s="240"/>
      <c r="N60" s="240"/>
      <c r="O60" s="240"/>
      <c r="P60" s="240"/>
      <c r="Q60" s="240"/>
      <c r="R60" s="240"/>
    </row>
    <row r="61" spans="1:18" s="201" customFormat="1" x14ac:dyDescent="0.25">
      <c r="A61" s="193" t="s">
        <v>230</v>
      </c>
      <c r="B61" s="194" t="s">
        <v>57</v>
      </c>
      <c r="C61" s="195">
        <v>19</v>
      </c>
      <c r="D61" s="196">
        <v>97990</v>
      </c>
      <c r="E61" s="197">
        <v>22708603</v>
      </c>
      <c r="F61" s="246">
        <f t="shared" si="12"/>
        <v>25024880.506000001</v>
      </c>
      <c r="G61" s="244">
        <v>22708603.236000001</v>
      </c>
      <c r="H61" s="244"/>
      <c r="I61" s="244"/>
      <c r="J61" s="240"/>
      <c r="K61" s="240"/>
      <c r="L61" s="240"/>
      <c r="M61" s="240"/>
      <c r="N61" s="240"/>
      <c r="O61" s="240"/>
      <c r="P61" s="240"/>
      <c r="Q61" s="240"/>
      <c r="R61" s="240"/>
    </row>
    <row r="62" spans="1:18" s="201" customFormat="1" x14ac:dyDescent="0.25">
      <c r="A62" s="193" t="s">
        <v>231</v>
      </c>
      <c r="B62" s="194" t="s">
        <v>59</v>
      </c>
      <c r="C62" s="195">
        <v>19</v>
      </c>
      <c r="D62" s="196">
        <v>93199</v>
      </c>
      <c r="E62" s="197">
        <v>17081000</v>
      </c>
      <c r="F62" s="246">
        <f t="shared" si="12"/>
        <v>18823262</v>
      </c>
      <c r="G62" s="244">
        <v>17081000</v>
      </c>
      <c r="H62" s="244"/>
      <c r="I62" s="244"/>
      <c r="J62" s="240"/>
      <c r="K62" s="240"/>
      <c r="L62" s="240"/>
      <c r="M62" s="240"/>
      <c r="N62" s="240"/>
      <c r="O62" s="240"/>
      <c r="P62" s="240"/>
      <c r="Q62" s="240"/>
      <c r="R62" s="240"/>
    </row>
    <row r="63" spans="1:18" s="201" customFormat="1" x14ac:dyDescent="0.25">
      <c r="A63" s="193" t="s">
        <v>232</v>
      </c>
      <c r="B63" s="194" t="s">
        <v>60</v>
      </c>
      <c r="C63" s="195">
        <v>19</v>
      </c>
      <c r="D63" s="196">
        <v>83611</v>
      </c>
      <c r="E63" s="197">
        <v>4959000</v>
      </c>
      <c r="F63" s="246">
        <f t="shared" si="12"/>
        <v>5464818</v>
      </c>
      <c r="G63" s="244">
        <v>4959000</v>
      </c>
      <c r="H63" s="244"/>
      <c r="I63" s="244"/>
      <c r="J63" s="240"/>
      <c r="K63" s="240"/>
      <c r="L63" s="240"/>
      <c r="M63" s="240"/>
      <c r="N63" s="240"/>
      <c r="O63" s="240"/>
      <c r="P63" s="240"/>
      <c r="Q63" s="240"/>
      <c r="R63" s="240"/>
    </row>
    <row r="64" spans="1:18" s="201" customFormat="1" x14ac:dyDescent="0.25">
      <c r="A64" s="193" t="s">
        <v>233</v>
      </c>
      <c r="B64" s="194" t="s">
        <v>61</v>
      </c>
      <c r="C64" s="195">
        <v>19</v>
      </c>
      <c r="D64" s="196">
        <v>4529001</v>
      </c>
      <c r="E64" s="197">
        <v>13224000</v>
      </c>
      <c r="F64" s="246">
        <f t="shared" si="12"/>
        <v>14572848</v>
      </c>
      <c r="G64" s="244">
        <v>13224000</v>
      </c>
      <c r="H64" s="244"/>
      <c r="I64" s="244"/>
      <c r="J64" s="240"/>
      <c r="K64" s="240"/>
      <c r="L64" s="240"/>
      <c r="M64" s="240"/>
      <c r="N64" s="240"/>
      <c r="O64" s="240"/>
      <c r="P64" s="240"/>
      <c r="Q64" s="240"/>
      <c r="R64" s="240"/>
    </row>
    <row r="65" spans="1:18" s="201" customFormat="1" x14ac:dyDescent="0.25">
      <c r="A65" s="193" t="s">
        <v>543</v>
      </c>
      <c r="B65" s="212" t="s">
        <v>544</v>
      </c>
      <c r="C65" s="195">
        <v>19</v>
      </c>
      <c r="D65" s="196">
        <v>83611</v>
      </c>
      <c r="E65" s="197">
        <v>16530000</v>
      </c>
      <c r="F65" s="246">
        <f t="shared" si="12"/>
        <v>18216060</v>
      </c>
      <c r="G65" s="244">
        <v>16530000</v>
      </c>
      <c r="H65" s="244"/>
      <c r="I65" s="244"/>
      <c r="J65" s="240"/>
      <c r="K65" s="240"/>
      <c r="L65" s="240"/>
      <c r="M65" s="240"/>
      <c r="N65" s="240"/>
      <c r="O65" s="240"/>
      <c r="P65" s="240"/>
      <c r="Q65" s="240"/>
      <c r="R65" s="240"/>
    </row>
    <row r="66" spans="1:18" s="3" customFormat="1" x14ac:dyDescent="0.25">
      <c r="A66" s="5" t="s">
        <v>205</v>
      </c>
      <c r="B66" s="2" t="s">
        <v>234</v>
      </c>
      <c r="C66" s="126">
        <v>19</v>
      </c>
      <c r="D66" s="2"/>
      <c r="E66" s="13">
        <f>SUM(E67:E71)</f>
        <v>232699360</v>
      </c>
      <c r="F66" s="244"/>
      <c r="G66" s="244"/>
      <c r="H66" s="244"/>
      <c r="I66" s="244"/>
      <c r="J66" s="239"/>
      <c r="K66" s="239"/>
      <c r="L66" s="239"/>
      <c r="M66" s="239"/>
      <c r="N66" s="239"/>
      <c r="O66" s="239"/>
      <c r="P66" s="239"/>
      <c r="Q66" s="239"/>
      <c r="R66" s="239"/>
    </row>
    <row r="67" spans="1:18" s="201" customFormat="1" x14ac:dyDescent="0.25">
      <c r="A67" s="193" t="s">
        <v>235</v>
      </c>
      <c r="B67" s="194" t="s">
        <v>52</v>
      </c>
      <c r="C67" s="195">
        <v>19</v>
      </c>
      <c r="D67" s="196">
        <v>71358</v>
      </c>
      <c r="E67" s="197">
        <v>71814877</v>
      </c>
      <c r="F67" s="246">
        <f t="shared" si="12"/>
        <v>79139994.453999996</v>
      </c>
      <c r="G67" s="244">
        <v>71814877.030000001</v>
      </c>
      <c r="H67" s="244"/>
      <c r="I67" s="244"/>
      <c r="J67" s="240"/>
      <c r="K67" s="240"/>
      <c r="L67" s="240"/>
      <c r="M67" s="240"/>
      <c r="N67" s="240"/>
      <c r="O67" s="240"/>
      <c r="P67" s="240"/>
      <c r="Q67" s="240"/>
      <c r="R67" s="240"/>
    </row>
    <row r="68" spans="1:18" s="201" customFormat="1" x14ac:dyDescent="0.25">
      <c r="A68" s="193" t="s">
        <v>236</v>
      </c>
      <c r="B68" s="194" t="s">
        <v>62</v>
      </c>
      <c r="C68" s="195">
        <v>19</v>
      </c>
      <c r="D68" s="204">
        <v>71149</v>
      </c>
      <c r="E68" s="197">
        <v>77140000</v>
      </c>
      <c r="F68" s="246">
        <f t="shared" si="12"/>
        <v>85008280</v>
      </c>
      <c r="G68" s="244">
        <v>77140000</v>
      </c>
      <c r="H68" s="244"/>
      <c r="I68" s="244"/>
      <c r="J68" s="240"/>
      <c r="K68" s="240"/>
      <c r="L68" s="240"/>
      <c r="M68" s="240"/>
      <c r="N68" s="240"/>
      <c r="O68" s="240"/>
      <c r="P68" s="240"/>
      <c r="Q68" s="240"/>
      <c r="R68" s="240"/>
    </row>
    <row r="69" spans="1:18" s="201" customFormat="1" x14ac:dyDescent="0.25">
      <c r="A69" s="193" t="s">
        <v>237</v>
      </c>
      <c r="B69" s="194" t="s">
        <v>65</v>
      </c>
      <c r="C69" s="195">
        <v>19</v>
      </c>
      <c r="D69" s="204">
        <v>71149</v>
      </c>
      <c r="E69" s="197">
        <v>5510000</v>
      </c>
      <c r="F69" s="246">
        <f t="shared" si="12"/>
        <v>6072020</v>
      </c>
      <c r="G69" s="244">
        <v>5510000</v>
      </c>
      <c r="H69" s="244"/>
      <c r="I69" s="244"/>
      <c r="J69" s="240"/>
      <c r="K69" s="240"/>
      <c r="L69" s="240"/>
      <c r="M69" s="240"/>
      <c r="N69" s="240"/>
      <c r="O69" s="240"/>
      <c r="P69" s="240"/>
      <c r="Q69" s="240"/>
      <c r="R69" s="240"/>
    </row>
    <row r="70" spans="1:18" s="201" customFormat="1" x14ac:dyDescent="0.25">
      <c r="A70" s="193" t="s">
        <v>238</v>
      </c>
      <c r="B70" s="194" t="s">
        <v>214</v>
      </c>
      <c r="C70" s="195">
        <v>19</v>
      </c>
      <c r="D70" s="204">
        <v>71149</v>
      </c>
      <c r="E70" s="197">
        <v>44656434</v>
      </c>
      <c r="F70" s="246">
        <f t="shared" si="12"/>
        <v>49211390.267999999</v>
      </c>
      <c r="G70" s="244">
        <v>44656434.159999996</v>
      </c>
      <c r="H70" s="244"/>
      <c r="I70" s="244"/>
      <c r="J70" s="240"/>
      <c r="K70" s="240"/>
      <c r="L70" s="240"/>
      <c r="M70" s="240"/>
      <c r="N70" s="240"/>
      <c r="O70" s="240"/>
      <c r="P70" s="240"/>
      <c r="Q70" s="240"/>
      <c r="R70" s="240"/>
    </row>
    <row r="71" spans="1:18" s="201" customFormat="1" x14ac:dyDescent="0.25">
      <c r="A71" s="193" t="s">
        <v>418</v>
      </c>
      <c r="B71" s="194" t="s">
        <v>63</v>
      </c>
      <c r="C71" s="195">
        <v>19</v>
      </c>
      <c r="D71" s="196">
        <v>73290</v>
      </c>
      <c r="E71" s="197">
        <v>33578049</v>
      </c>
      <c r="F71" s="246">
        <f t="shared" si="12"/>
        <v>37003009.997999996</v>
      </c>
      <c r="G71" s="244">
        <v>33578049.097999997</v>
      </c>
      <c r="H71" s="244"/>
      <c r="I71" s="244"/>
      <c r="J71" s="240"/>
      <c r="K71" s="240"/>
      <c r="L71" s="240"/>
      <c r="M71" s="240"/>
      <c r="N71" s="240"/>
      <c r="O71" s="240"/>
      <c r="P71" s="240"/>
      <c r="Q71" s="240"/>
      <c r="R71" s="240"/>
    </row>
    <row r="72" spans="1:18" s="3" customFormat="1" x14ac:dyDescent="0.25">
      <c r="A72" s="5" t="s">
        <v>199</v>
      </c>
      <c r="B72" s="2" t="s">
        <v>239</v>
      </c>
      <c r="C72" s="126">
        <v>19</v>
      </c>
      <c r="D72" s="2"/>
      <c r="E72" s="13">
        <f>SUM(E73:E78)</f>
        <v>1076099908</v>
      </c>
      <c r="F72" s="244"/>
      <c r="G72" s="244"/>
      <c r="H72" s="244"/>
      <c r="I72" s="244"/>
      <c r="J72" s="239"/>
      <c r="K72" s="239"/>
      <c r="L72" s="239"/>
      <c r="M72" s="239"/>
      <c r="N72" s="239"/>
      <c r="O72" s="239"/>
      <c r="P72" s="239"/>
      <c r="Q72" s="239"/>
      <c r="R72" s="239"/>
    </row>
    <row r="73" spans="1:18" s="201" customFormat="1" x14ac:dyDescent="0.25">
      <c r="A73" s="205" t="s">
        <v>240</v>
      </c>
      <c r="B73" s="194" t="s">
        <v>37</v>
      </c>
      <c r="C73" s="199">
        <v>19</v>
      </c>
      <c r="D73" s="194">
        <v>91199</v>
      </c>
      <c r="E73" s="197">
        <v>501410000</v>
      </c>
      <c r="F73" s="246">
        <f t="shared" si="12"/>
        <v>552553820</v>
      </c>
      <c r="G73" s="244">
        <v>501410000</v>
      </c>
      <c r="H73" s="244"/>
      <c r="I73" s="244"/>
      <c r="J73" s="240"/>
      <c r="K73" s="240"/>
      <c r="L73" s="240"/>
      <c r="M73" s="240"/>
      <c r="N73" s="240"/>
      <c r="O73" s="240"/>
      <c r="P73" s="240"/>
      <c r="Q73" s="240"/>
      <c r="R73" s="240"/>
    </row>
    <row r="74" spans="1:18" s="201" customFormat="1" x14ac:dyDescent="0.25">
      <c r="A74" s="205" t="s">
        <v>241</v>
      </c>
      <c r="B74" s="194" t="s">
        <v>58</v>
      </c>
      <c r="C74" s="199">
        <v>19</v>
      </c>
      <c r="D74" s="194">
        <v>91199</v>
      </c>
      <c r="E74" s="197">
        <v>11350600</v>
      </c>
      <c r="F74" s="246">
        <f t="shared" si="12"/>
        <v>12508361.199999999</v>
      </c>
      <c r="G74" s="244">
        <v>11350600</v>
      </c>
      <c r="H74" s="244"/>
      <c r="I74" s="244"/>
      <c r="J74" s="240"/>
      <c r="K74" s="240"/>
      <c r="L74" s="240"/>
      <c r="M74" s="240"/>
      <c r="N74" s="240"/>
      <c r="O74" s="240"/>
      <c r="P74" s="240"/>
      <c r="Q74" s="240"/>
      <c r="R74" s="240"/>
    </row>
    <row r="75" spans="1:18" s="201" customFormat="1" x14ac:dyDescent="0.25">
      <c r="A75" s="205" t="s">
        <v>419</v>
      </c>
      <c r="B75" s="194" t="s">
        <v>38</v>
      </c>
      <c r="C75" s="199">
        <v>19</v>
      </c>
      <c r="D75" s="194">
        <v>91199</v>
      </c>
      <c r="E75" s="197">
        <v>121755484</v>
      </c>
      <c r="F75" s="246">
        <f t="shared" si="12"/>
        <v>134174543.368</v>
      </c>
      <c r="G75" s="244">
        <v>121755483.84</v>
      </c>
      <c r="H75" s="244"/>
      <c r="I75" s="244"/>
      <c r="J75" s="240"/>
      <c r="K75" s="240"/>
      <c r="L75" s="240"/>
      <c r="M75" s="240"/>
      <c r="N75" s="240"/>
      <c r="O75" s="240"/>
      <c r="P75" s="240"/>
      <c r="Q75" s="240"/>
      <c r="R75" s="240"/>
    </row>
    <row r="76" spans="1:18" s="201" customFormat="1" x14ac:dyDescent="0.25">
      <c r="A76" s="205" t="s">
        <v>420</v>
      </c>
      <c r="B76" s="194" t="s">
        <v>39</v>
      </c>
      <c r="C76" s="199">
        <v>19</v>
      </c>
      <c r="D76" s="194">
        <v>91199</v>
      </c>
      <c r="E76" s="197">
        <v>0</v>
      </c>
      <c r="F76" s="246">
        <f t="shared" si="12"/>
        <v>0</v>
      </c>
      <c r="G76" s="244">
        <v>0</v>
      </c>
      <c r="H76" s="244"/>
      <c r="I76" s="244"/>
      <c r="J76" s="240"/>
      <c r="K76" s="240"/>
      <c r="L76" s="240"/>
      <c r="M76" s="240"/>
      <c r="N76" s="240"/>
      <c r="O76" s="240"/>
      <c r="P76" s="240"/>
      <c r="Q76" s="240"/>
      <c r="R76" s="240"/>
    </row>
    <row r="77" spans="1:18" s="201" customFormat="1" ht="30" x14ac:dyDescent="0.25">
      <c r="A77" s="205" t="s">
        <v>421</v>
      </c>
      <c r="B77" s="194" t="s">
        <v>40</v>
      </c>
      <c r="C77" s="199">
        <v>19</v>
      </c>
      <c r="D77" s="194">
        <v>83329</v>
      </c>
      <c r="E77" s="197">
        <v>232319904</v>
      </c>
      <c r="F77" s="246">
        <f t="shared" si="12"/>
        <v>256016534.208</v>
      </c>
      <c r="G77" s="244">
        <v>220400000</v>
      </c>
      <c r="H77" s="244"/>
      <c r="I77" s="244"/>
      <c r="J77" s="240"/>
      <c r="K77" s="240"/>
      <c r="L77" s="240"/>
      <c r="M77" s="240"/>
      <c r="N77" s="240"/>
      <c r="O77" s="240"/>
      <c r="P77" s="240"/>
      <c r="Q77" s="240"/>
      <c r="R77" s="240"/>
    </row>
    <row r="78" spans="1:18" s="201" customFormat="1" ht="30" x14ac:dyDescent="0.25">
      <c r="A78" s="205" t="s">
        <v>422</v>
      </c>
      <c r="B78" s="194" t="s">
        <v>50</v>
      </c>
      <c r="C78" s="199">
        <v>19</v>
      </c>
      <c r="D78" s="194">
        <v>83329</v>
      </c>
      <c r="E78" s="197">
        <v>209263920</v>
      </c>
      <c r="F78" s="246">
        <f t="shared" si="12"/>
        <v>230608839.84</v>
      </c>
      <c r="G78" s="244">
        <v>198526976.14199999</v>
      </c>
      <c r="H78" s="244"/>
      <c r="I78" s="244"/>
      <c r="J78" s="240"/>
      <c r="K78" s="240"/>
      <c r="L78" s="240"/>
      <c r="M78" s="240"/>
      <c r="N78" s="240"/>
      <c r="O78" s="240"/>
      <c r="P78" s="240"/>
      <c r="Q78" s="240"/>
      <c r="R78" s="240"/>
    </row>
    <row r="79" spans="1:18" s="3" customFormat="1" x14ac:dyDescent="0.25">
      <c r="A79" s="5" t="s">
        <v>206</v>
      </c>
      <c r="B79" s="2" t="s">
        <v>242</v>
      </c>
      <c r="C79" s="126">
        <v>19</v>
      </c>
      <c r="D79" s="2"/>
      <c r="E79" s="13">
        <f>+E80</f>
        <v>11305307</v>
      </c>
      <c r="F79" s="244"/>
      <c r="G79" s="244"/>
      <c r="H79" s="244"/>
      <c r="I79" s="244"/>
      <c r="J79" s="239"/>
      <c r="K79" s="239"/>
      <c r="L79" s="239"/>
      <c r="M79" s="239"/>
      <c r="N79" s="239"/>
      <c r="O79" s="239"/>
      <c r="P79" s="239"/>
      <c r="Q79" s="239"/>
      <c r="R79" s="239"/>
    </row>
    <row r="80" spans="1:18" s="201" customFormat="1" x14ac:dyDescent="0.25">
      <c r="A80" s="193" t="s">
        <v>243</v>
      </c>
      <c r="B80" s="194" t="s">
        <v>55</v>
      </c>
      <c r="C80" s="199">
        <v>19</v>
      </c>
      <c r="D80" s="194"/>
      <c r="E80" s="197">
        <v>11305307</v>
      </c>
      <c r="F80" s="246">
        <f t="shared" si="12"/>
        <v>12458448.313999999</v>
      </c>
      <c r="G80" s="244">
        <v>11305307.800000001</v>
      </c>
      <c r="H80" s="244"/>
      <c r="I80" s="244"/>
      <c r="J80" s="240"/>
      <c r="K80" s="240"/>
      <c r="L80" s="240"/>
      <c r="M80" s="240"/>
      <c r="N80" s="240"/>
      <c r="O80" s="240"/>
      <c r="P80" s="240"/>
      <c r="Q80" s="240"/>
      <c r="R80" s="240"/>
    </row>
    <row r="81" spans="1:18" s="3" customFormat="1" x14ac:dyDescent="0.25">
      <c r="A81" s="5" t="s">
        <v>207</v>
      </c>
      <c r="B81" s="2" t="s">
        <v>244</v>
      </c>
      <c r="C81" s="126">
        <v>19</v>
      </c>
      <c r="D81" s="2"/>
      <c r="E81" s="13">
        <f>SUM(E82:E83)</f>
        <v>39672000</v>
      </c>
      <c r="F81" s="244"/>
      <c r="G81" s="244"/>
      <c r="H81" s="244"/>
      <c r="I81" s="244"/>
      <c r="J81" s="239"/>
      <c r="K81" s="239"/>
      <c r="L81" s="239"/>
      <c r="M81" s="239"/>
      <c r="N81" s="239"/>
      <c r="O81" s="239"/>
      <c r="P81" s="239"/>
      <c r="Q81" s="239"/>
      <c r="R81" s="239"/>
    </row>
    <row r="82" spans="1:18" s="3" customFormat="1" x14ac:dyDescent="0.25">
      <c r="A82" s="15" t="s">
        <v>245</v>
      </c>
      <c r="B82" s="4" t="s">
        <v>56</v>
      </c>
      <c r="C82" s="150">
        <v>19</v>
      </c>
      <c r="D82" s="151">
        <v>97990</v>
      </c>
      <c r="E82" s="14">
        <v>38570000</v>
      </c>
      <c r="F82" s="246">
        <f t="shared" si="12"/>
        <v>42504140</v>
      </c>
      <c r="G82" s="244">
        <v>38570000</v>
      </c>
      <c r="H82" s="244"/>
      <c r="I82" s="244"/>
      <c r="J82" s="239"/>
      <c r="K82" s="239"/>
      <c r="L82" s="239"/>
      <c r="M82" s="239"/>
      <c r="N82" s="239"/>
      <c r="O82" s="239"/>
      <c r="P82" s="239"/>
      <c r="Q82" s="239"/>
      <c r="R82" s="239"/>
    </row>
    <row r="83" spans="1:18" s="201" customFormat="1" x14ac:dyDescent="0.25">
      <c r="A83" s="193" t="s">
        <v>246</v>
      </c>
      <c r="B83" s="194" t="s">
        <v>64</v>
      </c>
      <c r="C83" s="195">
        <v>19</v>
      </c>
      <c r="D83" s="204">
        <v>97990</v>
      </c>
      <c r="E83" s="197">
        <v>1102000</v>
      </c>
      <c r="F83" s="246">
        <f t="shared" si="12"/>
        <v>1214404</v>
      </c>
      <c r="G83" s="244">
        <v>1102000</v>
      </c>
      <c r="H83" s="244"/>
      <c r="I83" s="244"/>
      <c r="J83" s="240"/>
      <c r="K83" s="240"/>
      <c r="L83" s="240"/>
      <c r="M83" s="240"/>
      <c r="N83" s="240"/>
      <c r="O83" s="240"/>
      <c r="P83" s="240"/>
      <c r="Q83" s="240"/>
      <c r="R83" s="240"/>
    </row>
    <row r="84" spans="1:18" s="148" customFormat="1" x14ac:dyDescent="0.25">
      <c r="A84" s="123" t="s">
        <v>497</v>
      </c>
      <c r="B84" s="124" t="s">
        <v>500</v>
      </c>
      <c r="C84" s="184">
        <v>19</v>
      </c>
      <c r="D84" s="185"/>
      <c r="E84" s="13">
        <f>+E85</f>
        <v>0</v>
      </c>
      <c r="F84" s="244"/>
      <c r="G84" s="244"/>
      <c r="H84" s="244"/>
      <c r="I84" s="244"/>
      <c r="J84" s="239"/>
      <c r="K84" s="239"/>
      <c r="L84" s="239"/>
      <c r="M84" s="239"/>
      <c r="N84" s="239"/>
      <c r="O84" s="239"/>
      <c r="P84" s="239"/>
      <c r="Q84" s="239"/>
      <c r="R84" s="239"/>
    </row>
    <row r="85" spans="1:18" s="148" customFormat="1" ht="30" x14ac:dyDescent="0.25">
      <c r="A85" s="123" t="s">
        <v>523</v>
      </c>
      <c r="B85" s="124" t="s">
        <v>525</v>
      </c>
      <c r="C85" s="184">
        <v>19</v>
      </c>
      <c r="D85" s="185"/>
      <c r="E85" s="13">
        <f>+E86</f>
        <v>0</v>
      </c>
      <c r="F85" s="244"/>
      <c r="G85" s="244"/>
      <c r="H85" s="244"/>
      <c r="I85" s="244"/>
      <c r="J85" s="239"/>
      <c r="K85" s="239"/>
      <c r="L85" s="239"/>
      <c r="M85" s="239"/>
      <c r="N85" s="239"/>
      <c r="O85" s="239"/>
      <c r="P85" s="239"/>
      <c r="Q85" s="239"/>
      <c r="R85" s="239"/>
    </row>
    <row r="86" spans="1:18" s="148" customFormat="1" ht="45" x14ac:dyDescent="0.25">
      <c r="A86" s="15" t="s">
        <v>524</v>
      </c>
      <c r="B86" s="4" t="s">
        <v>526</v>
      </c>
      <c r="C86" s="150">
        <v>19</v>
      </c>
      <c r="D86" s="151"/>
      <c r="E86" s="14">
        <v>0</v>
      </c>
      <c r="F86" s="244"/>
      <c r="G86" s="244"/>
      <c r="H86" s="244"/>
      <c r="I86" s="244"/>
      <c r="J86" s="239"/>
      <c r="K86" s="239"/>
      <c r="L86" s="239"/>
      <c r="M86" s="239"/>
      <c r="N86" s="239"/>
      <c r="O86" s="239"/>
      <c r="P86" s="239"/>
      <c r="Q86" s="239"/>
      <c r="R86" s="239"/>
    </row>
    <row r="87" spans="1:18" s="3" customFormat="1" x14ac:dyDescent="0.25">
      <c r="A87" s="5" t="s">
        <v>274</v>
      </c>
      <c r="B87" s="2" t="s">
        <v>66</v>
      </c>
      <c r="C87" s="126">
        <v>19</v>
      </c>
      <c r="D87" s="2"/>
      <c r="E87" s="13">
        <f>+E88</f>
        <v>80000000</v>
      </c>
      <c r="F87" s="244"/>
      <c r="G87" s="244"/>
      <c r="H87" s="244"/>
      <c r="I87" s="244"/>
      <c r="J87" s="239"/>
      <c r="K87" s="239"/>
      <c r="L87" s="239"/>
      <c r="M87" s="239"/>
      <c r="N87" s="239"/>
      <c r="O87" s="239"/>
      <c r="P87" s="239"/>
      <c r="Q87" s="239"/>
      <c r="R87" s="239"/>
    </row>
    <row r="88" spans="1:18" s="3" customFormat="1" x14ac:dyDescent="0.25">
      <c r="A88" s="5" t="s">
        <v>247</v>
      </c>
      <c r="B88" s="2" t="s">
        <v>67</v>
      </c>
      <c r="C88" s="126">
        <v>19</v>
      </c>
      <c r="D88" s="2"/>
      <c r="E88" s="13">
        <f>+E89</f>
        <v>80000000</v>
      </c>
      <c r="F88" s="244"/>
      <c r="G88" s="244"/>
      <c r="H88" s="244"/>
      <c r="I88" s="244"/>
      <c r="J88" s="239"/>
      <c r="K88" s="239"/>
      <c r="L88" s="239"/>
      <c r="M88" s="239"/>
      <c r="N88" s="239"/>
      <c r="O88" s="239"/>
      <c r="P88" s="239"/>
      <c r="Q88" s="239"/>
      <c r="R88" s="239"/>
    </row>
    <row r="89" spans="1:18" s="3" customFormat="1" x14ac:dyDescent="0.25">
      <c r="A89" s="5" t="s">
        <v>248</v>
      </c>
      <c r="B89" s="2" t="s">
        <v>249</v>
      </c>
      <c r="C89" s="126">
        <v>19</v>
      </c>
      <c r="D89" s="2"/>
      <c r="E89" s="13">
        <f>+E90</f>
        <v>80000000</v>
      </c>
      <c r="F89" s="244"/>
      <c r="G89" s="244"/>
      <c r="H89" s="244"/>
      <c r="I89" s="244"/>
      <c r="J89" s="239"/>
      <c r="K89" s="239"/>
      <c r="L89" s="239"/>
      <c r="M89" s="239"/>
      <c r="N89" s="239"/>
      <c r="O89" s="239"/>
      <c r="P89" s="239"/>
      <c r="Q89" s="239"/>
      <c r="R89" s="239"/>
    </row>
    <row r="90" spans="1:18" s="3" customFormat="1" x14ac:dyDescent="0.25">
      <c r="A90" s="15" t="s">
        <v>208</v>
      </c>
      <c r="B90" s="4" t="s">
        <v>68</v>
      </c>
      <c r="C90" s="127">
        <v>19</v>
      </c>
      <c r="D90" s="4"/>
      <c r="E90" s="14">
        <v>80000000</v>
      </c>
      <c r="F90" s="244"/>
      <c r="G90" s="244"/>
      <c r="H90" s="244"/>
      <c r="I90" s="244"/>
      <c r="J90" s="239"/>
      <c r="K90" s="239"/>
      <c r="L90" s="239"/>
      <c r="M90" s="239"/>
      <c r="N90" s="239"/>
      <c r="O90" s="239"/>
      <c r="P90" s="239"/>
      <c r="Q90" s="239"/>
      <c r="R90" s="239"/>
    </row>
    <row r="91" spans="1:18" s="3" customFormat="1" x14ac:dyDescent="0.25">
      <c r="A91" s="213">
        <v>2.2999999999999998</v>
      </c>
      <c r="B91" s="214" t="s">
        <v>253</v>
      </c>
      <c r="C91" s="215">
        <v>19</v>
      </c>
      <c r="D91" s="214"/>
      <c r="E91" s="208">
        <f>+E92+E96</f>
        <v>82650000</v>
      </c>
      <c r="F91" s="244"/>
      <c r="G91" s="244"/>
      <c r="H91" s="244"/>
      <c r="I91" s="244"/>
      <c r="J91" s="239"/>
      <c r="K91" s="239"/>
      <c r="L91" s="239"/>
      <c r="M91" s="239"/>
      <c r="N91" s="239"/>
      <c r="O91" s="239"/>
      <c r="P91" s="239"/>
      <c r="Q91" s="239"/>
      <c r="R91" s="239"/>
    </row>
    <row r="92" spans="1:18" s="148" customFormat="1" x14ac:dyDescent="0.25">
      <c r="A92" s="213" t="s">
        <v>549</v>
      </c>
      <c r="B92" s="214" t="s">
        <v>545</v>
      </c>
      <c r="C92" s="215">
        <v>19</v>
      </c>
      <c r="D92" s="214"/>
      <c r="E92" s="208">
        <f>+E93</f>
        <v>27550000</v>
      </c>
      <c r="F92" s="244"/>
      <c r="G92" s="244"/>
      <c r="H92" s="244"/>
      <c r="I92" s="244"/>
      <c r="J92" s="239"/>
      <c r="K92" s="239"/>
      <c r="L92" s="239"/>
      <c r="M92" s="239"/>
      <c r="N92" s="239"/>
      <c r="O92" s="239"/>
      <c r="P92" s="239"/>
      <c r="Q92" s="239"/>
      <c r="R92" s="239"/>
    </row>
    <row r="93" spans="1:18" s="148" customFormat="1" x14ac:dyDescent="0.25">
      <c r="A93" s="213" t="s">
        <v>550</v>
      </c>
      <c r="B93" s="214" t="s">
        <v>546</v>
      </c>
      <c r="C93" s="215">
        <v>19</v>
      </c>
      <c r="D93" s="214"/>
      <c r="E93" s="208">
        <f>+E94</f>
        <v>27550000</v>
      </c>
      <c r="F93" s="244"/>
      <c r="G93" s="244"/>
      <c r="H93" s="244"/>
      <c r="I93" s="244"/>
      <c r="J93" s="239"/>
      <c r="K93" s="239"/>
      <c r="L93" s="239"/>
      <c r="M93" s="239"/>
      <c r="N93" s="239"/>
      <c r="O93" s="239"/>
      <c r="P93" s="239"/>
      <c r="Q93" s="239"/>
      <c r="R93" s="239"/>
    </row>
    <row r="94" spans="1:18" s="148" customFormat="1" x14ac:dyDescent="0.25">
      <c r="A94" s="213" t="s">
        <v>551</v>
      </c>
      <c r="B94" s="214" t="s">
        <v>547</v>
      </c>
      <c r="C94" s="215">
        <v>19</v>
      </c>
      <c r="D94" s="214"/>
      <c r="E94" s="208">
        <f>+E95</f>
        <v>27550000</v>
      </c>
      <c r="F94" s="244"/>
      <c r="G94" s="244"/>
      <c r="H94" s="244"/>
      <c r="I94" s="244"/>
      <c r="J94" s="239"/>
      <c r="K94" s="239"/>
      <c r="L94" s="239"/>
      <c r="M94" s="239"/>
      <c r="N94" s="239"/>
      <c r="O94" s="239"/>
      <c r="P94" s="239"/>
      <c r="Q94" s="239"/>
      <c r="R94" s="239"/>
    </row>
    <row r="95" spans="1:18" s="148" customFormat="1" x14ac:dyDescent="0.25">
      <c r="A95" s="216" t="s">
        <v>552</v>
      </c>
      <c r="B95" s="217" t="s">
        <v>548</v>
      </c>
      <c r="C95" s="218">
        <v>19</v>
      </c>
      <c r="D95" s="217"/>
      <c r="E95" s="219">
        <v>27550000</v>
      </c>
      <c r="F95" s="246">
        <f t="shared" ref="F95" si="13">+$F$12*E95+E95</f>
        <v>30360100</v>
      </c>
      <c r="G95" s="244">
        <v>27550000</v>
      </c>
      <c r="H95" s="244"/>
      <c r="I95" s="244"/>
      <c r="J95" s="239"/>
      <c r="K95" s="239"/>
      <c r="L95" s="239"/>
      <c r="M95" s="239"/>
      <c r="N95" s="239"/>
      <c r="O95" s="239"/>
      <c r="P95" s="239"/>
      <c r="Q95" s="239"/>
      <c r="R95" s="239"/>
    </row>
    <row r="96" spans="1:18" s="3" customFormat="1" x14ac:dyDescent="0.25">
      <c r="A96" s="5" t="s">
        <v>252</v>
      </c>
      <c r="B96" s="2" t="s">
        <v>158</v>
      </c>
      <c r="C96" s="126">
        <v>19</v>
      </c>
      <c r="D96" s="2"/>
      <c r="E96" s="13">
        <f>+E97</f>
        <v>55100000</v>
      </c>
      <c r="F96" s="244"/>
      <c r="G96" s="244"/>
      <c r="H96" s="244"/>
      <c r="I96" s="244"/>
      <c r="J96" s="239"/>
      <c r="K96" s="239"/>
      <c r="L96" s="239"/>
      <c r="M96" s="239"/>
      <c r="N96" s="239"/>
      <c r="O96" s="239"/>
      <c r="P96" s="239"/>
      <c r="Q96" s="239"/>
      <c r="R96" s="239"/>
    </row>
    <row r="97" spans="1:18" s="3" customFormat="1" x14ac:dyDescent="0.25">
      <c r="A97" s="5" t="s">
        <v>251</v>
      </c>
      <c r="B97" s="2" t="s">
        <v>156</v>
      </c>
      <c r="C97" s="126">
        <v>19</v>
      </c>
      <c r="D97" s="2"/>
      <c r="E97" s="13">
        <f>+E98</f>
        <v>55100000</v>
      </c>
      <c r="F97" s="244"/>
      <c r="G97" s="244"/>
      <c r="H97" s="244"/>
      <c r="I97" s="244"/>
      <c r="J97" s="239"/>
      <c r="K97" s="239"/>
      <c r="L97" s="239"/>
      <c r="M97" s="239"/>
      <c r="N97" s="239"/>
      <c r="O97" s="239"/>
      <c r="P97" s="239"/>
      <c r="Q97" s="239"/>
      <c r="R97" s="239"/>
    </row>
    <row r="98" spans="1:18" s="3" customFormat="1" x14ac:dyDescent="0.25">
      <c r="A98" s="5" t="s">
        <v>250</v>
      </c>
      <c r="B98" s="2" t="s">
        <v>49</v>
      </c>
      <c r="C98" s="126">
        <v>19</v>
      </c>
      <c r="D98" s="2"/>
      <c r="E98" s="13">
        <f>+E99+E101</f>
        <v>55100000</v>
      </c>
      <c r="F98" s="244"/>
      <c r="G98" s="244"/>
      <c r="H98" s="244"/>
      <c r="I98" s="244"/>
      <c r="J98" s="239"/>
      <c r="K98" s="239"/>
      <c r="L98" s="239"/>
      <c r="M98" s="239"/>
      <c r="N98" s="239"/>
      <c r="O98" s="239"/>
      <c r="P98" s="239"/>
      <c r="Q98" s="239"/>
      <c r="R98" s="239"/>
    </row>
    <row r="99" spans="1:18" s="3" customFormat="1" x14ac:dyDescent="0.25">
      <c r="A99" s="5" t="s">
        <v>211</v>
      </c>
      <c r="B99" s="2" t="s">
        <v>254</v>
      </c>
      <c r="C99" s="126">
        <v>19</v>
      </c>
      <c r="D99" s="2"/>
      <c r="E99" s="13">
        <f>+E100</f>
        <v>0</v>
      </c>
      <c r="F99" s="244"/>
      <c r="G99" s="244"/>
      <c r="H99" s="244"/>
      <c r="I99" s="244"/>
      <c r="J99" s="239"/>
      <c r="K99" s="239"/>
      <c r="L99" s="239"/>
      <c r="M99" s="239"/>
      <c r="N99" s="239"/>
      <c r="O99" s="239"/>
      <c r="P99" s="239"/>
      <c r="Q99" s="239"/>
      <c r="R99" s="239"/>
    </row>
    <row r="100" spans="1:18" s="3" customFormat="1" ht="30" x14ac:dyDescent="0.25">
      <c r="A100" s="15" t="s">
        <v>255</v>
      </c>
      <c r="B100" s="4" t="s">
        <v>76</v>
      </c>
      <c r="C100" s="127">
        <v>19</v>
      </c>
      <c r="D100" s="4">
        <v>83329</v>
      </c>
      <c r="E100" s="14">
        <v>0</v>
      </c>
      <c r="F100" s="244"/>
      <c r="G100" s="244"/>
      <c r="H100" s="244"/>
      <c r="I100" s="244"/>
      <c r="J100" s="239"/>
      <c r="K100" s="239"/>
      <c r="L100" s="239"/>
      <c r="M100" s="239"/>
      <c r="N100" s="239"/>
      <c r="O100" s="239"/>
      <c r="P100" s="239"/>
      <c r="Q100" s="239"/>
      <c r="R100" s="239"/>
    </row>
    <row r="101" spans="1:18" s="3" customFormat="1" x14ac:dyDescent="0.25">
      <c r="A101" s="5" t="s">
        <v>212</v>
      </c>
      <c r="B101" s="2" t="s">
        <v>154</v>
      </c>
      <c r="C101" s="126">
        <v>19</v>
      </c>
      <c r="D101" s="2"/>
      <c r="E101" s="13">
        <f>+E102</f>
        <v>55100000</v>
      </c>
      <c r="F101" s="244"/>
      <c r="G101" s="244"/>
      <c r="H101" s="244"/>
      <c r="I101" s="244"/>
      <c r="J101" s="239"/>
      <c r="K101" s="239"/>
      <c r="L101" s="239"/>
      <c r="M101" s="239"/>
      <c r="N101" s="239"/>
      <c r="O101" s="239"/>
      <c r="P101" s="239"/>
      <c r="Q101" s="239"/>
      <c r="R101" s="239"/>
    </row>
    <row r="102" spans="1:18" s="201" customFormat="1" x14ac:dyDescent="0.25">
      <c r="A102" s="193" t="s">
        <v>256</v>
      </c>
      <c r="B102" s="194" t="s">
        <v>77</v>
      </c>
      <c r="C102" s="199">
        <v>19</v>
      </c>
      <c r="D102" s="194">
        <v>91199</v>
      </c>
      <c r="E102" s="197">
        <v>55100000</v>
      </c>
      <c r="F102" s="246">
        <f t="shared" ref="F102" si="14">+$F$12*E102+E102</f>
        <v>60720200</v>
      </c>
      <c r="G102" s="244">
        <v>55100000</v>
      </c>
      <c r="H102" s="244"/>
      <c r="I102" s="244"/>
      <c r="J102" s="240"/>
      <c r="K102" s="240"/>
      <c r="L102" s="240"/>
      <c r="M102" s="240"/>
      <c r="N102" s="240"/>
      <c r="O102" s="240"/>
      <c r="P102" s="240"/>
      <c r="Q102" s="240"/>
      <c r="R102" s="240"/>
    </row>
    <row r="103" spans="1:18" s="3" customFormat="1" x14ac:dyDescent="0.25">
      <c r="A103" s="5" t="s">
        <v>258</v>
      </c>
      <c r="B103" s="2" t="s">
        <v>259</v>
      </c>
      <c r="C103" s="126">
        <v>19</v>
      </c>
      <c r="D103" s="2"/>
      <c r="E103" s="13">
        <f>+E104</f>
        <v>0</v>
      </c>
      <c r="F103" s="244"/>
      <c r="G103" s="244"/>
      <c r="H103" s="244"/>
      <c r="I103" s="244"/>
      <c r="J103" s="239"/>
      <c r="K103" s="239"/>
      <c r="L103" s="239"/>
      <c r="M103" s="239"/>
      <c r="N103" s="239"/>
      <c r="O103" s="239"/>
      <c r="P103" s="239"/>
      <c r="Q103" s="239"/>
      <c r="R103" s="239"/>
    </row>
    <row r="104" spans="1:18" s="3" customFormat="1" x14ac:dyDescent="0.25">
      <c r="A104" s="5" t="s">
        <v>260</v>
      </c>
      <c r="B104" s="2" t="s">
        <v>261</v>
      </c>
      <c r="C104" s="126">
        <v>19</v>
      </c>
      <c r="D104" s="2"/>
      <c r="E104" s="13">
        <f>+E105</f>
        <v>0</v>
      </c>
      <c r="F104" s="244"/>
      <c r="G104" s="244"/>
      <c r="H104" s="244"/>
      <c r="I104" s="244"/>
      <c r="J104" s="239"/>
      <c r="K104" s="239"/>
      <c r="L104" s="239"/>
      <c r="M104" s="239"/>
      <c r="N104" s="239"/>
      <c r="O104" s="239"/>
      <c r="P104" s="239"/>
      <c r="Q104" s="239"/>
      <c r="R104" s="239"/>
    </row>
    <row r="105" spans="1:18" s="3" customFormat="1" x14ac:dyDescent="0.25">
      <c r="A105" s="5" t="s">
        <v>213</v>
      </c>
      <c r="B105" s="2" t="s">
        <v>257</v>
      </c>
      <c r="C105" s="126">
        <v>19</v>
      </c>
      <c r="D105" s="2"/>
      <c r="E105" s="13">
        <f>+E106</f>
        <v>0</v>
      </c>
      <c r="F105" s="244"/>
      <c r="G105" s="244"/>
      <c r="H105" s="244"/>
      <c r="I105" s="244"/>
      <c r="J105" s="239"/>
      <c r="K105" s="239"/>
      <c r="L105" s="239"/>
      <c r="M105" s="239"/>
      <c r="N105" s="239"/>
      <c r="O105" s="239"/>
      <c r="P105" s="239"/>
      <c r="Q105" s="239"/>
      <c r="R105" s="239"/>
    </row>
    <row r="106" spans="1:18" s="3" customFormat="1" x14ac:dyDescent="0.25">
      <c r="A106" s="15" t="s">
        <v>262</v>
      </c>
      <c r="B106" s="4" t="s">
        <v>78</v>
      </c>
      <c r="C106" s="127">
        <v>19</v>
      </c>
      <c r="D106" s="4">
        <v>91199</v>
      </c>
      <c r="E106" s="14">
        <v>0</v>
      </c>
      <c r="F106" s="244"/>
      <c r="G106" s="244"/>
      <c r="H106" s="244"/>
      <c r="I106" s="244"/>
      <c r="J106" s="239"/>
      <c r="K106" s="239"/>
      <c r="L106" s="239"/>
      <c r="M106" s="239"/>
      <c r="N106" s="239"/>
      <c r="O106" s="239"/>
      <c r="P106" s="239"/>
      <c r="Q106" s="239"/>
      <c r="R106" s="239"/>
    </row>
    <row r="107" spans="1:18" s="3" customFormat="1" x14ac:dyDescent="0.25">
      <c r="A107" s="11">
        <v>2.4</v>
      </c>
      <c r="B107" s="9" t="s">
        <v>160</v>
      </c>
      <c r="C107" s="125">
        <v>19</v>
      </c>
      <c r="D107" s="9"/>
      <c r="E107" s="12">
        <f>+E108+E134</f>
        <v>5264715320</v>
      </c>
      <c r="F107" s="244"/>
      <c r="G107" s="244"/>
      <c r="H107" s="244"/>
      <c r="I107" s="244"/>
      <c r="J107" s="239"/>
      <c r="K107" s="239"/>
      <c r="L107" s="239"/>
      <c r="M107" s="239"/>
      <c r="N107" s="239"/>
      <c r="O107" s="239"/>
      <c r="P107" s="239"/>
      <c r="Q107" s="239"/>
      <c r="R107" s="239"/>
    </row>
    <row r="108" spans="1:18" s="3" customFormat="1" x14ac:dyDescent="0.25">
      <c r="A108" s="5" t="s">
        <v>181</v>
      </c>
      <c r="B108" s="2" t="s">
        <v>25</v>
      </c>
      <c r="C108" s="126">
        <v>19</v>
      </c>
      <c r="D108" s="2"/>
      <c r="E108" s="13">
        <f>+E109</f>
        <v>1333690911</v>
      </c>
      <c r="F108" s="244"/>
      <c r="G108" s="244"/>
      <c r="H108" s="244"/>
      <c r="I108" s="244"/>
      <c r="J108" s="239"/>
      <c r="K108" s="239"/>
      <c r="L108" s="239"/>
      <c r="M108" s="239"/>
      <c r="N108" s="239"/>
      <c r="O108" s="239"/>
      <c r="P108" s="239"/>
      <c r="Q108" s="239"/>
      <c r="R108" s="239"/>
    </row>
    <row r="109" spans="1:18" s="3" customFormat="1" x14ac:dyDescent="0.25">
      <c r="A109" s="5" t="s">
        <v>182</v>
      </c>
      <c r="B109" s="2" t="s">
        <v>132</v>
      </c>
      <c r="C109" s="126">
        <v>19</v>
      </c>
      <c r="D109" s="2"/>
      <c r="E109" s="13">
        <f>+E110+E121+E129</f>
        <v>1333690911</v>
      </c>
      <c r="F109" s="244"/>
      <c r="G109" s="244"/>
      <c r="H109" s="244"/>
      <c r="I109" s="244"/>
      <c r="J109" s="239"/>
      <c r="K109" s="239"/>
      <c r="L109" s="239"/>
      <c r="M109" s="239"/>
      <c r="N109" s="239"/>
      <c r="O109" s="239"/>
      <c r="P109" s="239"/>
      <c r="Q109" s="239"/>
      <c r="R109" s="239"/>
    </row>
    <row r="110" spans="1:18" s="3" customFormat="1" x14ac:dyDescent="0.25">
      <c r="A110" s="5" t="s">
        <v>183</v>
      </c>
      <c r="B110" s="2" t="s">
        <v>134</v>
      </c>
      <c r="C110" s="126">
        <v>19</v>
      </c>
      <c r="D110" s="2"/>
      <c r="E110" s="13">
        <f>+E111+E118</f>
        <v>992366798</v>
      </c>
      <c r="F110" s="244"/>
      <c r="G110" s="244"/>
      <c r="H110" s="244"/>
      <c r="I110" s="244"/>
      <c r="J110" s="239"/>
      <c r="K110" s="239"/>
      <c r="L110" s="239"/>
      <c r="M110" s="239"/>
      <c r="N110" s="239"/>
      <c r="O110" s="239"/>
      <c r="P110" s="239"/>
      <c r="Q110" s="239"/>
      <c r="R110" s="239"/>
    </row>
    <row r="111" spans="1:18" s="3" customFormat="1" x14ac:dyDescent="0.25">
      <c r="A111" s="5" t="s">
        <v>184</v>
      </c>
      <c r="B111" s="2" t="s">
        <v>136</v>
      </c>
      <c r="C111" s="126">
        <v>19</v>
      </c>
      <c r="D111" s="2"/>
      <c r="E111" s="13">
        <f>SUM(E112:E117)</f>
        <v>892245396</v>
      </c>
      <c r="F111" s="244"/>
      <c r="G111" s="244"/>
      <c r="H111" s="244"/>
      <c r="I111" s="244"/>
      <c r="J111" s="239"/>
      <c r="K111" s="239"/>
      <c r="L111" s="239"/>
      <c r="M111" s="239"/>
      <c r="N111" s="239"/>
      <c r="O111" s="239"/>
      <c r="P111" s="239"/>
      <c r="Q111" s="239"/>
      <c r="R111" s="239"/>
    </row>
    <row r="112" spans="1:18" s="3" customFormat="1" x14ac:dyDescent="0.25">
      <c r="A112" s="198" t="s">
        <v>185</v>
      </c>
      <c r="B112" s="209" t="s">
        <v>26</v>
      </c>
      <c r="C112" s="210">
        <v>19</v>
      </c>
      <c r="D112" s="209"/>
      <c r="E112" s="197">
        <v>794436277</v>
      </c>
      <c r="F112" s="246">
        <f t="shared" ref="F112:F128" si="15">+$F$12*E112+E112</f>
        <v>875468777.25399995</v>
      </c>
      <c r="G112" s="244">
        <v>794436277.426</v>
      </c>
      <c r="H112" s="244"/>
      <c r="I112" s="244"/>
      <c r="J112" s="239"/>
      <c r="K112" s="239"/>
      <c r="L112" s="239"/>
      <c r="M112" s="239"/>
      <c r="N112" s="239"/>
      <c r="O112" s="239"/>
      <c r="P112" s="239"/>
      <c r="Q112" s="239"/>
      <c r="R112" s="239"/>
    </row>
    <row r="113" spans="1:18" s="3" customFormat="1" x14ac:dyDescent="0.25">
      <c r="A113" s="198" t="s">
        <v>186</v>
      </c>
      <c r="B113" s="209" t="s">
        <v>36</v>
      </c>
      <c r="C113" s="210">
        <v>19</v>
      </c>
      <c r="D113" s="209"/>
      <c r="E113" s="197">
        <v>0</v>
      </c>
      <c r="F113" s="246">
        <f t="shared" si="15"/>
        <v>0</v>
      </c>
      <c r="G113" s="244">
        <v>0</v>
      </c>
      <c r="H113" s="244"/>
      <c r="I113" s="244"/>
      <c r="J113" s="239"/>
      <c r="K113" s="239"/>
      <c r="L113" s="239"/>
      <c r="M113" s="239"/>
      <c r="N113" s="239"/>
      <c r="O113" s="239"/>
      <c r="P113" s="239"/>
      <c r="Q113" s="239"/>
      <c r="R113" s="239"/>
    </row>
    <row r="114" spans="1:18" s="3" customFormat="1" x14ac:dyDescent="0.25">
      <c r="A114" s="198" t="s">
        <v>187</v>
      </c>
      <c r="B114" s="209" t="s">
        <v>30</v>
      </c>
      <c r="C114" s="210">
        <v>19</v>
      </c>
      <c r="D114" s="209"/>
      <c r="E114" s="197">
        <v>13080282</v>
      </c>
      <c r="F114" s="246">
        <f t="shared" si="15"/>
        <v>14414470.764</v>
      </c>
      <c r="G114" s="244">
        <v>13080282.67</v>
      </c>
      <c r="H114" s="244"/>
      <c r="I114" s="244"/>
      <c r="J114" s="239"/>
      <c r="K114" s="239"/>
      <c r="L114" s="239"/>
      <c r="M114" s="239"/>
      <c r="N114" s="239"/>
      <c r="O114" s="239"/>
      <c r="P114" s="239"/>
      <c r="Q114" s="239"/>
      <c r="R114" s="239"/>
    </row>
    <row r="115" spans="1:18" s="3" customFormat="1" x14ac:dyDescent="0.25">
      <c r="A115" s="198" t="s">
        <v>188</v>
      </c>
      <c r="B115" s="209" t="s">
        <v>31</v>
      </c>
      <c r="C115" s="210">
        <v>19</v>
      </c>
      <c r="D115" s="209"/>
      <c r="E115" s="197">
        <v>13160111</v>
      </c>
      <c r="F115" s="246">
        <f t="shared" si="15"/>
        <v>14502442.322000001</v>
      </c>
      <c r="G115" s="244">
        <v>13160111.550000001</v>
      </c>
      <c r="H115" s="244"/>
      <c r="I115" s="244"/>
      <c r="J115" s="239"/>
      <c r="K115" s="239"/>
      <c r="L115" s="239"/>
      <c r="M115" s="239"/>
      <c r="N115" s="239"/>
      <c r="O115" s="239"/>
      <c r="P115" s="239"/>
      <c r="Q115" s="239"/>
      <c r="R115" s="239"/>
    </row>
    <row r="116" spans="1:18" s="3" customFormat="1" x14ac:dyDescent="0.25">
      <c r="A116" s="198" t="s">
        <v>189</v>
      </c>
      <c r="B116" s="209" t="s">
        <v>32</v>
      </c>
      <c r="C116" s="210">
        <v>19</v>
      </c>
      <c r="D116" s="209"/>
      <c r="E116" s="197">
        <v>46376011</v>
      </c>
      <c r="F116" s="246">
        <f t="shared" si="15"/>
        <v>51106364.122000001</v>
      </c>
      <c r="G116" s="244">
        <v>46376011.490000002</v>
      </c>
      <c r="H116" s="244"/>
      <c r="I116" s="244"/>
      <c r="J116" s="239"/>
      <c r="K116" s="239"/>
      <c r="L116" s="239"/>
      <c r="M116" s="239"/>
      <c r="N116" s="239"/>
      <c r="O116" s="239"/>
      <c r="P116" s="239"/>
      <c r="Q116" s="239"/>
      <c r="R116" s="239"/>
    </row>
    <row r="117" spans="1:18" s="3" customFormat="1" x14ac:dyDescent="0.25">
      <c r="A117" s="198" t="s">
        <v>190</v>
      </c>
      <c r="B117" s="209" t="s">
        <v>28</v>
      </c>
      <c r="C117" s="210">
        <v>19</v>
      </c>
      <c r="D117" s="209"/>
      <c r="E117" s="197">
        <v>25192715</v>
      </c>
      <c r="F117" s="246">
        <f t="shared" si="15"/>
        <v>27762371.93</v>
      </c>
      <c r="G117" s="244">
        <v>27762371.93</v>
      </c>
      <c r="H117" s="244"/>
      <c r="I117" s="244"/>
      <c r="J117" s="239"/>
      <c r="K117" s="239"/>
      <c r="L117" s="239"/>
      <c r="M117" s="239"/>
      <c r="N117" s="239"/>
      <c r="O117" s="239"/>
      <c r="P117" s="239"/>
      <c r="Q117" s="239"/>
      <c r="R117" s="239"/>
    </row>
    <row r="118" spans="1:18" s="3" customFormat="1" x14ac:dyDescent="0.25">
      <c r="A118" s="5" t="s">
        <v>191</v>
      </c>
      <c r="B118" s="8" t="s">
        <v>144</v>
      </c>
      <c r="C118" s="126">
        <v>19</v>
      </c>
      <c r="D118" s="8"/>
      <c r="E118" s="13">
        <f>SUM(E119:E120)</f>
        <v>100121402</v>
      </c>
      <c r="F118" s="244"/>
      <c r="G118" s="244"/>
      <c r="H118" s="244"/>
      <c r="I118" s="244"/>
      <c r="J118" s="239"/>
      <c r="K118" s="239"/>
      <c r="L118" s="239"/>
      <c r="M118" s="239"/>
      <c r="N118" s="239"/>
      <c r="O118" s="239"/>
      <c r="P118" s="239"/>
      <c r="Q118" s="239"/>
      <c r="R118" s="239"/>
    </row>
    <row r="119" spans="1:18" s="3" customFormat="1" x14ac:dyDescent="0.25">
      <c r="A119" s="198" t="s">
        <v>192</v>
      </c>
      <c r="B119" s="209" t="s">
        <v>34</v>
      </c>
      <c r="C119" s="210">
        <v>19</v>
      </c>
      <c r="D119" s="209"/>
      <c r="E119" s="197">
        <v>66951620</v>
      </c>
      <c r="F119" s="246">
        <f t="shared" si="15"/>
        <v>73780685.239999995</v>
      </c>
      <c r="G119" s="244">
        <v>66951619.891999997</v>
      </c>
      <c r="H119" s="244"/>
      <c r="I119" s="244"/>
      <c r="J119" s="239"/>
      <c r="K119" s="239"/>
      <c r="L119" s="239"/>
      <c r="M119" s="239"/>
      <c r="N119" s="239"/>
      <c r="O119" s="239"/>
      <c r="P119" s="239"/>
      <c r="Q119" s="239"/>
      <c r="R119" s="239"/>
    </row>
    <row r="120" spans="1:18" s="3" customFormat="1" x14ac:dyDescent="0.25">
      <c r="A120" s="198" t="s">
        <v>193</v>
      </c>
      <c r="B120" s="209" t="s">
        <v>33</v>
      </c>
      <c r="C120" s="210">
        <v>19</v>
      </c>
      <c r="D120" s="209"/>
      <c r="E120" s="197">
        <v>33169782</v>
      </c>
      <c r="F120" s="246">
        <f t="shared" si="15"/>
        <v>36553099.763999999</v>
      </c>
      <c r="G120" s="244">
        <v>33169782.342</v>
      </c>
      <c r="H120" s="244"/>
      <c r="I120" s="244"/>
      <c r="J120" s="239"/>
      <c r="K120" s="239"/>
      <c r="L120" s="239"/>
      <c r="M120" s="239"/>
      <c r="N120" s="239"/>
      <c r="O120" s="239"/>
      <c r="P120" s="239"/>
      <c r="Q120" s="239"/>
      <c r="R120" s="239"/>
    </row>
    <row r="121" spans="1:18" s="3" customFormat="1" x14ac:dyDescent="0.25">
      <c r="A121" s="5" t="s">
        <v>175</v>
      </c>
      <c r="B121" s="2" t="s">
        <v>165</v>
      </c>
      <c r="C121" s="126">
        <v>19</v>
      </c>
      <c r="D121" s="2"/>
      <c r="E121" s="13">
        <f>SUM(E122:E128)</f>
        <v>278132667</v>
      </c>
      <c r="F121" s="244"/>
      <c r="G121" s="244"/>
      <c r="H121" s="244"/>
      <c r="I121" s="244"/>
      <c r="J121" s="239"/>
      <c r="K121" s="239"/>
      <c r="L121" s="239"/>
      <c r="M121" s="239"/>
      <c r="N121" s="239"/>
      <c r="O121" s="239"/>
      <c r="P121" s="239"/>
      <c r="Q121" s="239"/>
      <c r="R121" s="239"/>
    </row>
    <row r="122" spans="1:18" s="3" customFormat="1" x14ac:dyDescent="0.25">
      <c r="A122" s="198" t="s">
        <v>174</v>
      </c>
      <c r="B122" s="211" t="s">
        <v>167</v>
      </c>
      <c r="C122" s="210">
        <v>19</v>
      </c>
      <c r="D122" s="211"/>
      <c r="E122" s="197">
        <v>65297034</v>
      </c>
      <c r="F122" s="246">
        <f t="shared" si="15"/>
        <v>71957331.467999995</v>
      </c>
      <c r="G122" s="244">
        <v>65297034.114</v>
      </c>
      <c r="H122" s="244"/>
      <c r="I122" s="244"/>
      <c r="J122" s="239"/>
      <c r="K122" s="239"/>
      <c r="L122" s="239"/>
      <c r="M122" s="239"/>
      <c r="N122" s="239"/>
      <c r="O122" s="239"/>
      <c r="P122" s="239"/>
      <c r="Q122" s="239"/>
      <c r="R122" s="239"/>
    </row>
    <row r="123" spans="1:18" s="3" customFormat="1" x14ac:dyDescent="0.25">
      <c r="A123" s="198" t="s">
        <v>173</v>
      </c>
      <c r="B123" s="211" t="s">
        <v>166</v>
      </c>
      <c r="C123" s="210">
        <v>19</v>
      </c>
      <c r="D123" s="211"/>
      <c r="E123" s="197">
        <v>55361416</v>
      </c>
      <c r="F123" s="246">
        <f t="shared" si="15"/>
        <v>61008280.431999996</v>
      </c>
      <c r="G123" s="244">
        <v>55361416.439999998</v>
      </c>
      <c r="H123" s="244"/>
      <c r="I123" s="244"/>
      <c r="J123" s="239"/>
      <c r="K123" s="239"/>
      <c r="L123" s="239"/>
      <c r="M123" s="239"/>
      <c r="N123" s="239"/>
      <c r="O123" s="239"/>
      <c r="P123" s="239"/>
      <c r="Q123" s="239"/>
      <c r="R123" s="239"/>
    </row>
    <row r="124" spans="1:18" s="3" customFormat="1" x14ac:dyDescent="0.25">
      <c r="A124" s="198" t="s">
        <v>177</v>
      </c>
      <c r="B124" s="211" t="s">
        <v>169</v>
      </c>
      <c r="C124" s="210">
        <v>19</v>
      </c>
      <c r="D124" s="211"/>
      <c r="E124" s="197">
        <v>69932181</v>
      </c>
      <c r="F124" s="246">
        <f t="shared" si="15"/>
        <v>77065263.461999997</v>
      </c>
      <c r="G124" s="244">
        <v>69932181.659999996</v>
      </c>
      <c r="H124" s="244"/>
      <c r="I124" s="244"/>
      <c r="J124" s="239"/>
      <c r="K124" s="239"/>
      <c r="L124" s="239"/>
      <c r="M124" s="239"/>
      <c r="N124" s="239"/>
      <c r="O124" s="239"/>
      <c r="P124" s="239"/>
      <c r="Q124" s="239"/>
      <c r="R124" s="239"/>
    </row>
    <row r="125" spans="1:18" s="3" customFormat="1" x14ac:dyDescent="0.25">
      <c r="A125" s="198" t="s">
        <v>178</v>
      </c>
      <c r="B125" s="211" t="s">
        <v>170</v>
      </c>
      <c r="C125" s="210">
        <v>19</v>
      </c>
      <c r="D125" s="211"/>
      <c r="E125" s="197">
        <v>28338883</v>
      </c>
      <c r="F125" s="246">
        <f t="shared" si="15"/>
        <v>31229449.066</v>
      </c>
      <c r="G125" s="244">
        <v>28338883.23</v>
      </c>
      <c r="H125" s="244"/>
      <c r="I125" s="244"/>
      <c r="J125" s="239"/>
      <c r="K125" s="239"/>
      <c r="L125" s="239"/>
      <c r="M125" s="239"/>
      <c r="N125" s="239"/>
      <c r="O125" s="239"/>
      <c r="P125" s="239"/>
      <c r="Q125" s="239"/>
      <c r="R125" s="239"/>
    </row>
    <row r="126" spans="1:18" s="3" customFormat="1" x14ac:dyDescent="0.25">
      <c r="A126" s="198" t="s">
        <v>176</v>
      </c>
      <c r="B126" s="211" t="s">
        <v>168</v>
      </c>
      <c r="C126" s="210">
        <v>19</v>
      </c>
      <c r="D126" s="211"/>
      <c r="E126" s="197">
        <v>15259464</v>
      </c>
      <c r="F126" s="246">
        <f t="shared" si="15"/>
        <v>16815929.328000002</v>
      </c>
      <c r="G126" s="244">
        <v>15259464.528000001</v>
      </c>
      <c r="H126" s="244"/>
      <c r="I126" s="244"/>
      <c r="J126" s="239"/>
      <c r="K126" s="239"/>
      <c r="L126" s="239"/>
      <c r="M126" s="239"/>
      <c r="N126" s="239"/>
      <c r="O126" s="239"/>
      <c r="P126" s="239"/>
      <c r="Q126" s="239"/>
      <c r="R126" s="239"/>
    </row>
    <row r="127" spans="1:18" s="3" customFormat="1" x14ac:dyDescent="0.25">
      <c r="A127" s="198" t="s">
        <v>179</v>
      </c>
      <c r="B127" s="211" t="s">
        <v>171</v>
      </c>
      <c r="C127" s="210">
        <v>19</v>
      </c>
      <c r="D127" s="211"/>
      <c r="E127" s="197">
        <v>19741423</v>
      </c>
      <c r="F127" s="246">
        <f t="shared" si="15"/>
        <v>21755048.146000002</v>
      </c>
      <c r="G127" s="244">
        <v>19741423.054000001</v>
      </c>
      <c r="H127" s="244"/>
      <c r="I127" s="244"/>
      <c r="J127" s="239"/>
      <c r="K127" s="239"/>
      <c r="L127" s="239"/>
      <c r="M127" s="239"/>
      <c r="N127" s="239"/>
      <c r="O127" s="239"/>
      <c r="P127" s="239"/>
      <c r="Q127" s="239"/>
      <c r="R127" s="239"/>
    </row>
    <row r="128" spans="1:18" s="3" customFormat="1" x14ac:dyDescent="0.25">
      <c r="A128" s="198" t="s">
        <v>180</v>
      </c>
      <c r="B128" s="211" t="s">
        <v>172</v>
      </c>
      <c r="C128" s="210">
        <v>19</v>
      </c>
      <c r="D128" s="211"/>
      <c r="E128" s="197">
        <v>24202266</v>
      </c>
      <c r="F128" s="246">
        <f t="shared" si="15"/>
        <v>26670897.131999999</v>
      </c>
      <c r="G128" s="244">
        <v>24202266.158</v>
      </c>
      <c r="H128" s="244"/>
      <c r="I128" s="244"/>
      <c r="J128" s="239"/>
      <c r="K128" s="239"/>
      <c r="L128" s="239"/>
      <c r="M128" s="239"/>
      <c r="N128" s="239"/>
      <c r="O128" s="239"/>
      <c r="P128" s="239"/>
      <c r="Q128" s="239"/>
      <c r="R128" s="239"/>
    </row>
    <row r="129" spans="1:18" s="3" customFormat="1" x14ac:dyDescent="0.25">
      <c r="A129" s="5" t="s">
        <v>194</v>
      </c>
      <c r="B129" s="8" t="s">
        <v>148</v>
      </c>
      <c r="C129" s="126">
        <v>19</v>
      </c>
      <c r="D129" s="8"/>
      <c r="E129" s="13">
        <f>+E130</f>
        <v>63191446</v>
      </c>
      <c r="F129" s="244"/>
      <c r="G129" s="244"/>
      <c r="H129" s="244"/>
      <c r="I129" s="244"/>
      <c r="J129" s="239"/>
      <c r="K129" s="239"/>
      <c r="L129" s="239"/>
      <c r="M129" s="239"/>
      <c r="N129" s="239"/>
      <c r="O129" s="239"/>
      <c r="P129" s="239"/>
      <c r="Q129" s="239"/>
      <c r="R129" s="239"/>
    </row>
    <row r="130" spans="1:18" s="3" customFormat="1" x14ac:dyDescent="0.25">
      <c r="A130" s="5" t="s">
        <v>195</v>
      </c>
      <c r="B130" s="8" t="s">
        <v>144</v>
      </c>
      <c r="C130" s="126">
        <v>19</v>
      </c>
      <c r="D130" s="8"/>
      <c r="E130" s="13">
        <f>SUM(E131:E133)</f>
        <v>63191446</v>
      </c>
      <c r="F130" s="244"/>
      <c r="G130" s="244"/>
      <c r="H130" s="244"/>
      <c r="I130" s="244"/>
      <c r="J130" s="239"/>
      <c r="K130" s="239"/>
      <c r="L130" s="239"/>
      <c r="M130" s="239"/>
      <c r="N130" s="239"/>
      <c r="O130" s="239"/>
      <c r="P130" s="239"/>
      <c r="Q130" s="239"/>
      <c r="R130" s="239"/>
    </row>
    <row r="131" spans="1:18" s="3" customFormat="1" x14ac:dyDescent="0.25">
      <c r="A131" s="198" t="s">
        <v>196</v>
      </c>
      <c r="B131" s="209" t="s">
        <v>35</v>
      </c>
      <c r="C131" s="210">
        <v>19</v>
      </c>
      <c r="D131" s="209"/>
      <c r="E131" s="197">
        <v>34350442</v>
      </c>
      <c r="F131" s="246">
        <f t="shared" ref="F131:F133" si="16">+$F$12*E131+E131</f>
        <v>37854187.083999999</v>
      </c>
      <c r="G131" s="244">
        <v>34350442</v>
      </c>
      <c r="H131" s="244"/>
      <c r="I131" s="244"/>
      <c r="J131" s="239"/>
      <c r="K131" s="239"/>
      <c r="L131" s="239"/>
      <c r="M131" s="239"/>
      <c r="N131" s="239"/>
      <c r="O131" s="239"/>
      <c r="P131" s="239"/>
      <c r="Q131" s="239"/>
      <c r="R131" s="239"/>
    </row>
    <row r="132" spans="1:18" s="3" customFormat="1" x14ac:dyDescent="0.25">
      <c r="A132" s="198" t="s">
        <v>197</v>
      </c>
      <c r="B132" s="209" t="s">
        <v>27</v>
      </c>
      <c r="C132" s="210">
        <v>19</v>
      </c>
      <c r="D132" s="209"/>
      <c r="E132" s="197">
        <v>19632130</v>
      </c>
      <c r="F132" s="246">
        <f t="shared" si="16"/>
        <v>21634607.259999998</v>
      </c>
      <c r="G132" s="244">
        <v>19632130</v>
      </c>
      <c r="H132" s="244"/>
      <c r="I132" s="244"/>
      <c r="J132" s="239"/>
      <c r="K132" s="239"/>
      <c r="L132" s="239"/>
      <c r="M132" s="239"/>
      <c r="N132" s="239"/>
      <c r="O132" s="239"/>
      <c r="P132" s="239"/>
      <c r="Q132" s="239"/>
      <c r="R132" s="239"/>
    </row>
    <row r="133" spans="1:18" s="3" customFormat="1" x14ac:dyDescent="0.25">
      <c r="A133" s="198" t="s">
        <v>198</v>
      </c>
      <c r="B133" s="209" t="s">
        <v>29</v>
      </c>
      <c r="C133" s="210">
        <v>19</v>
      </c>
      <c r="D133" s="209"/>
      <c r="E133" s="197">
        <v>9208874</v>
      </c>
      <c r="F133" s="246">
        <f t="shared" si="16"/>
        <v>10148179.148</v>
      </c>
      <c r="G133" s="244">
        <v>9208874.0199999996</v>
      </c>
      <c r="H133" s="244"/>
      <c r="I133" s="244"/>
      <c r="J133" s="239"/>
      <c r="K133" s="239"/>
      <c r="L133" s="239"/>
      <c r="M133" s="239"/>
      <c r="N133" s="239"/>
      <c r="O133" s="239"/>
      <c r="P133" s="239"/>
      <c r="Q133" s="239"/>
      <c r="R133" s="239"/>
    </row>
    <row r="134" spans="1:18" s="3" customFormat="1" x14ac:dyDescent="0.25">
      <c r="A134" s="5" t="s">
        <v>161</v>
      </c>
      <c r="B134" s="2" t="s">
        <v>159</v>
      </c>
      <c r="C134" s="126">
        <v>19</v>
      </c>
      <c r="D134" s="2"/>
      <c r="E134" s="13">
        <f>+E135+E141</f>
        <v>3931024409</v>
      </c>
      <c r="F134" s="244"/>
      <c r="G134" s="244"/>
      <c r="H134" s="244"/>
      <c r="I134" s="244"/>
      <c r="J134" s="239"/>
      <c r="K134" s="239"/>
      <c r="L134" s="239"/>
      <c r="M134" s="239"/>
      <c r="N134" s="239"/>
      <c r="O134" s="239"/>
      <c r="P134" s="239"/>
      <c r="Q134" s="239"/>
      <c r="R134" s="239"/>
    </row>
    <row r="135" spans="1:18" s="3" customFormat="1" x14ac:dyDescent="0.25">
      <c r="A135" s="5" t="s">
        <v>268</v>
      </c>
      <c r="B135" s="2" t="s">
        <v>224</v>
      </c>
      <c r="C135" s="126">
        <v>19</v>
      </c>
      <c r="D135" s="2"/>
      <c r="E135" s="13">
        <f>+E136</f>
        <v>623450000</v>
      </c>
      <c r="F135" s="244"/>
      <c r="G135" s="244"/>
      <c r="H135" s="244"/>
      <c r="I135" s="244"/>
      <c r="J135" s="239"/>
      <c r="K135" s="239"/>
      <c r="L135" s="239"/>
      <c r="M135" s="239"/>
      <c r="N135" s="239"/>
      <c r="O135" s="239"/>
      <c r="P135" s="239"/>
      <c r="Q135" s="239"/>
      <c r="R135" s="239"/>
    </row>
    <row r="136" spans="1:18" s="3" customFormat="1" x14ac:dyDescent="0.25">
      <c r="A136" s="5" t="s">
        <v>210</v>
      </c>
      <c r="B136" s="2" t="s">
        <v>263</v>
      </c>
      <c r="C136" s="126">
        <v>19</v>
      </c>
      <c r="D136" s="2"/>
      <c r="E136" s="13">
        <f>SUM(E137:E140)</f>
        <v>623450000</v>
      </c>
      <c r="F136" s="244"/>
      <c r="G136" s="244"/>
      <c r="H136" s="244"/>
      <c r="I136" s="244"/>
      <c r="J136" s="239"/>
      <c r="K136" s="239"/>
      <c r="L136" s="239"/>
      <c r="M136" s="239"/>
      <c r="N136" s="239"/>
      <c r="O136" s="239"/>
      <c r="P136" s="239"/>
      <c r="Q136" s="239"/>
      <c r="R136" s="239"/>
    </row>
    <row r="137" spans="1:18" s="3" customFormat="1" x14ac:dyDescent="0.25">
      <c r="A137" s="193" t="s">
        <v>264</v>
      </c>
      <c r="B137" s="194" t="s">
        <v>70</v>
      </c>
      <c r="C137" s="195">
        <v>19</v>
      </c>
      <c r="D137" s="196">
        <v>93199</v>
      </c>
      <c r="E137" s="197">
        <v>330600000</v>
      </c>
      <c r="F137" s="246">
        <f t="shared" ref="F137:F139" si="17">+$F$12*E137+E137</f>
        <v>364321200</v>
      </c>
      <c r="G137" s="244">
        <v>330600000</v>
      </c>
      <c r="H137" s="244"/>
      <c r="I137" s="244"/>
      <c r="J137" s="239"/>
      <c r="K137" s="239"/>
      <c r="L137" s="239"/>
      <c r="M137" s="239"/>
      <c r="N137" s="239"/>
      <c r="O137" s="239"/>
      <c r="P137" s="239"/>
      <c r="Q137" s="239"/>
      <c r="R137" s="239"/>
    </row>
    <row r="138" spans="1:18" s="3" customFormat="1" x14ac:dyDescent="0.25">
      <c r="A138" s="193" t="s">
        <v>265</v>
      </c>
      <c r="B138" s="194" t="s">
        <v>71</v>
      </c>
      <c r="C138" s="195">
        <v>19</v>
      </c>
      <c r="D138" s="196">
        <v>93195</v>
      </c>
      <c r="E138" s="197">
        <v>210200000</v>
      </c>
      <c r="F138" s="246">
        <f t="shared" si="17"/>
        <v>231640400</v>
      </c>
      <c r="G138" s="244">
        <v>110200000</v>
      </c>
      <c r="H138" s="244"/>
      <c r="I138" s="244"/>
      <c r="J138" s="239"/>
      <c r="K138" s="239"/>
      <c r="L138" s="239"/>
      <c r="M138" s="239"/>
      <c r="N138" s="239"/>
      <c r="O138" s="239"/>
      <c r="P138" s="239"/>
      <c r="Q138" s="239"/>
      <c r="R138" s="239"/>
    </row>
    <row r="139" spans="1:18" s="3" customFormat="1" x14ac:dyDescent="0.25">
      <c r="A139" s="193" t="s">
        <v>266</v>
      </c>
      <c r="B139" s="194" t="s">
        <v>72</v>
      </c>
      <c r="C139" s="195">
        <v>19</v>
      </c>
      <c r="D139" s="196">
        <v>93123</v>
      </c>
      <c r="E139" s="197">
        <v>82650000</v>
      </c>
      <c r="F139" s="246">
        <f t="shared" si="17"/>
        <v>91080300</v>
      </c>
      <c r="G139" s="244">
        <v>82650000</v>
      </c>
      <c r="H139" s="244"/>
      <c r="I139" s="244"/>
      <c r="J139" s="239"/>
      <c r="K139" s="239"/>
      <c r="L139" s="239"/>
      <c r="M139" s="239"/>
      <c r="N139" s="239"/>
      <c r="O139" s="239"/>
      <c r="P139" s="239"/>
      <c r="Q139" s="239"/>
      <c r="R139" s="239"/>
    </row>
    <row r="140" spans="1:18" s="3" customFormat="1" x14ac:dyDescent="0.25">
      <c r="A140" s="193" t="s">
        <v>267</v>
      </c>
      <c r="B140" s="194" t="s">
        <v>73</v>
      </c>
      <c r="C140" s="195">
        <v>19</v>
      </c>
      <c r="D140" s="196">
        <v>93199</v>
      </c>
      <c r="E140" s="197">
        <v>0</v>
      </c>
      <c r="F140" s="244"/>
      <c r="G140" s="244"/>
      <c r="H140" s="244"/>
      <c r="I140" s="244"/>
      <c r="J140" s="239"/>
      <c r="K140" s="239"/>
      <c r="L140" s="239"/>
      <c r="M140" s="239"/>
      <c r="N140" s="239"/>
      <c r="O140" s="239"/>
      <c r="P140" s="239"/>
      <c r="Q140" s="239"/>
      <c r="R140" s="239"/>
    </row>
    <row r="141" spans="1:18" s="3" customFormat="1" x14ac:dyDescent="0.25">
      <c r="A141" s="5" t="s">
        <v>162</v>
      </c>
      <c r="B141" s="2" t="s">
        <v>49</v>
      </c>
      <c r="C141" s="126">
        <v>19</v>
      </c>
      <c r="D141" s="2"/>
      <c r="E141" s="13">
        <f>+E142+E144</f>
        <v>3307574409</v>
      </c>
      <c r="F141" s="244"/>
      <c r="G141" s="244"/>
      <c r="H141" s="244"/>
      <c r="I141" s="244"/>
      <c r="J141" s="239"/>
      <c r="K141" s="239"/>
      <c r="L141" s="239"/>
      <c r="M141" s="239"/>
      <c r="N141" s="239"/>
      <c r="O141" s="239"/>
      <c r="P141" s="239"/>
      <c r="Q141" s="239"/>
      <c r="R141" s="239"/>
    </row>
    <row r="142" spans="1:18" s="3" customFormat="1" x14ac:dyDescent="0.25">
      <c r="A142" s="5" t="s">
        <v>209</v>
      </c>
      <c r="B142" s="2" t="s">
        <v>225</v>
      </c>
      <c r="C142" s="126">
        <v>19</v>
      </c>
      <c r="D142" s="2"/>
      <c r="E142" s="13">
        <f>+E143</f>
        <v>327966636</v>
      </c>
      <c r="F142" s="244"/>
      <c r="G142" s="244"/>
      <c r="H142" s="244"/>
      <c r="I142" s="244"/>
      <c r="J142" s="239"/>
      <c r="K142" s="239"/>
      <c r="L142" s="239"/>
      <c r="M142" s="239"/>
      <c r="N142" s="239"/>
      <c r="O142" s="239"/>
      <c r="P142" s="239"/>
      <c r="Q142" s="239"/>
      <c r="R142" s="239"/>
    </row>
    <row r="143" spans="1:18" s="3" customFormat="1" x14ac:dyDescent="0.25">
      <c r="A143" s="193" t="s">
        <v>269</v>
      </c>
      <c r="B143" s="194" t="s">
        <v>69</v>
      </c>
      <c r="C143" s="195">
        <v>19</v>
      </c>
      <c r="D143" s="196">
        <v>3526199</v>
      </c>
      <c r="E143" s="197">
        <v>327966636</v>
      </c>
      <c r="F143" s="246">
        <f t="shared" ref="F143:F145" si="18">+$F$12*E143+E143</f>
        <v>361419232.87199998</v>
      </c>
      <c r="G143" s="244">
        <v>227966636.15200001</v>
      </c>
      <c r="H143" s="244"/>
      <c r="I143" s="244"/>
      <c r="J143" s="239"/>
      <c r="K143" s="239"/>
      <c r="L143" s="239"/>
      <c r="M143" s="239"/>
      <c r="N143" s="239"/>
      <c r="O143" s="239"/>
      <c r="P143" s="239"/>
      <c r="Q143" s="239"/>
      <c r="R143" s="239"/>
    </row>
    <row r="144" spans="1:18" s="3" customFormat="1" x14ac:dyDescent="0.25">
      <c r="A144" s="5" t="s">
        <v>163</v>
      </c>
      <c r="B144" s="2" t="s">
        <v>154</v>
      </c>
      <c r="C144" s="126">
        <v>19</v>
      </c>
      <c r="D144" s="2"/>
      <c r="E144" s="13">
        <f>SUM(E145:E149)</f>
        <v>2979607773</v>
      </c>
      <c r="F144" s="244"/>
      <c r="G144" s="244"/>
      <c r="H144" s="244"/>
      <c r="I144" s="244"/>
      <c r="J144" s="239"/>
      <c r="K144" s="239"/>
      <c r="L144" s="239"/>
      <c r="M144" s="239"/>
      <c r="N144" s="239"/>
      <c r="O144" s="239"/>
      <c r="P144" s="239"/>
      <c r="Q144" s="239"/>
      <c r="R144" s="239"/>
    </row>
    <row r="145" spans="1:18" s="3" customFormat="1" x14ac:dyDescent="0.25">
      <c r="A145" s="205" t="s">
        <v>164</v>
      </c>
      <c r="B145" s="194" t="s">
        <v>37</v>
      </c>
      <c r="C145" s="199">
        <v>19</v>
      </c>
      <c r="D145" s="194">
        <v>91199</v>
      </c>
      <c r="E145" s="197">
        <f>1375138525+200000000</f>
        <v>1575138525</v>
      </c>
      <c r="F145" s="246">
        <f t="shared" si="18"/>
        <v>1735802654.55</v>
      </c>
      <c r="G145" s="244">
        <v>1375138525.302</v>
      </c>
      <c r="H145" s="244"/>
      <c r="I145" s="244"/>
      <c r="J145" s="239"/>
      <c r="K145" s="239"/>
      <c r="L145" s="239"/>
      <c r="M145" s="239"/>
      <c r="N145" s="239"/>
      <c r="O145" s="239"/>
      <c r="P145" s="239"/>
      <c r="Q145" s="239"/>
      <c r="R145" s="239"/>
    </row>
    <row r="146" spans="1:18" s="3" customFormat="1" ht="30" x14ac:dyDescent="0.25">
      <c r="A146" s="193" t="s">
        <v>270</v>
      </c>
      <c r="B146" s="194" t="s">
        <v>74</v>
      </c>
      <c r="C146" s="199">
        <v>19</v>
      </c>
      <c r="D146" s="194">
        <v>91199</v>
      </c>
      <c r="E146" s="197">
        <v>328287772</v>
      </c>
      <c r="F146" s="244"/>
      <c r="G146" s="244"/>
      <c r="H146" s="244"/>
      <c r="I146" s="244"/>
      <c r="J146" s="239"/>
      <c r="K146" s="239"/>
      <c r="L146" s="239"/>
      <c r="M146" s="239"/>
      <c r="N146" s="239"/>
      <c r="O146" s="239"/>
      <c r="P146" s="239"/>
      <c r="Q146" s="239"/>
      <c r="R146" s="239"/>
    </row>
    <row r="147" spans="1:18" s="3" customFormat="1" ht="30" x14ac:dyDescent="0.25">
      <c r="A147" s="205" t="s">
        <v>271</v>
      </c>
      <c r="B147" s="194" t="s">
        <v>75</v>
      </c>
      <c r="C147" s="199">
        <v>19</v>
      </c>
      <c r="D147" s="194">
        <v>91199</v>
      </c>
      <c r="E147" s="197">
        <v>0</v>
      </c>
      <c r="F147" s="244"/>
      <c r="G147" s="244"/>
      <c r="H147" s="244"/>
      <c r="I147" s="244"/>
      <c r="J147" s="239"/>
      <c r="K147" s="239"/>
      <c r="L147" s="239"/>
      <c r="M147" s="239"/>
      <c r="N147" s="239"/>
      <c r="O147" s="239"/>
      <c r="P147" s="239"/>
      <c r="Q147" s="239"/>
      <c r="R147" s="239"/>
    </row>
    <row r="148" spans="1:18" s="3" customFormat="1" x14ac:dyDescent="0.25">
      <c r="A148" s="193" t="s">
        <v>272</v>
      </c>
      <c r="B148" s="194" t="s">
        <v>38</v>
      </c>
      <c r="C148" s="199">
        <v>19</v>
      </c>
      <c r="D148" s="194">
        <v>91199</v>
      </c>
      <c r="E148" s="197">
        <f>1005000000+71181476</f>
        <v>1076181476</v>
      </c>
      <c r="F148" s="246">
        <f t="shared" ref="F148" si="19">+$F$12*E148+E148</f>
        <v>1185951986.552</v>
      </c>
      <c r="G148" s="244">
        <v>1107510000</v>
      </c>
      <c r="H148" s="244">
        <v>-71181475.99600029</v>
      </c>
      <c r="I148" s="244"/>
      <c r="J148" s="239"/>
      <c r="K148" s="239"/>
      <c r="L148" s="239"/>
      <c r="M148" s="239"/>
      <c r="N148" s="239"/>
      <c r="O148" s="239"/>
      <c r="P148" s="239"/>
      <c r="Q148" s="239"/>
      <c r="R148" s="239"/>
    </row>
    <row r="149" spans="1:18" s="3" customFormat="1" ht="15.75" thickBot="1" x14ac:dyDescent="0.3">
      <c r="A149" s="16" t="s">
        <v>273</v>
      </c>
      <c r="B149" s="17" t="s">
        <v>39</v>
      </c>
      <c r="C149" s="129">
        <v>19</v>
      </c>
      <c r="D149" s="17">
        <v>91199</v>
      </c>
      <c r="E149" s="18">
        <v>0</v>
      </c>
      <c r="F149" s="244"/>
      <c r="G149" s="244"/>
      <c r="H149" s="244"/>
      <c r="I149" s="244"/>
      <c r="J149" s="239"/>
      <c r="K149" s="239"/>
      <c r="L149" s="239"/>
      <c r="M149" s="239"/>
      <c r="N149" s="239"/>
      <c r="O149" s="239"/>
      <c r="P149" s="239"/>
      <c r="Q149" s="239"/>
      <c r="R149" s="239"/>
    </row>
    <row r="150" spans="1:18" s="3" customFormat="1" x14ac:dyDescent="0.25">
      <c r="A150" s="7"/>
      <c r="B150" s="7"/>
      <c r="C150" s="7"/>
      <c r="D150" s="7"/>
      <c r="F150" s="244"/>
      <c r="G150" s="244"/>
      <c r="H150" s="244"/>
      <c r="I150" s="244"/>
      <c r="J150" s="239"/>
      <c r="K150" s="239"/>
      <c r="L150" s="239"/>
      <c r="M150" s="239"/>
      <c r="N150" s="239"/>
      <c r="O150" s="239"/>
      <c r="P150" s="239"/>
      <c r="Q150" s="239"/>
      <c r="R150" s="239"/>
    </row>
    <row r="151" spans="1:18" s="3" customFormat="1" x14ac:dyDescent="0.25">
      <c r="A151" s="7"/>
      <c r="B151" s="7"/>
      <c r="C151" s="7"/>
      <c r="D151" s="7"/>
      <c r="F151" s="244"/>
      <c r="G151" s="244"/>
      <c r="H151" s="244"/>
      <c r="I151" s="244"/>
      <c r="J151" s="239"/>
      <c r="K151" s="239"/>
      <c r="L151" s="239"/>
      <c r="M151" s="239"/>
      <c r="N151" s="239"/>
      <c r="O151" s="239"/>
      <c r="P151" s="239"/>
      <c r="Q151" s="239"/>
      <c r="R151" s="239"/>
    </row>
    <row r="152" spans="1:18" s="3" customFormat="1" x14ac:dyDescent="0.25">
      <c r="A152" s="7"/>
      <c r="B152" s="7"/>
      <c r="C152" s="7"/>
      <c r="D152" s="7"/>
      <c r="F152" s="244"/>
      <c r="G152" s="244">
        <v>24244000</v>
      </c>
      <c r="H152" s="244"/>
      <c r="I152" s="244"/>
      <c r="J152" s="239"/>
      <c r="K152" s="239"/>
      <c r="L152" s="239"/>
      <c r="M152" s="239"/>
      <c r="N152" s="239"/>
      <c r="O152" s="239"/>
      <c r="P152" s="239"/>
      <c r="Q152" s="239"/>
      <c r="R152" s="239"/>
    </row>
    <row r="153" spans="1:18" s="3" customFormat="1" x14ac:dyDescent="0.25">
      <c r="A153" s="7"/>
      <c r="B153" s="7"/>
      <c r="C153" s="7"/>
      <c r="D153" s="7"/>
      <c r="F153" s="244"/>
      <c r="G153" s="244"/>
      <c r="H153" s="244"/>
      <c r="I153" s="244"/>
      <c r="J153" s="239"/>
      <c r="K153" s="239"/>
      <c r="L153" s="239"/>
      <c r="M153" s="239"/>
      <c r="N153" s="239"/>
      <c r="O153" s="239"/>
      <c r="P153" s="239"/>
      <c r="Q153" s="239"/>
      <c r="R153" s="239"/>
    </row>
    <row r="154" spans="1:18" s="3" customFormat="1" x14ac:dyDescent="0.25">
      <c r="A154" s="7"/>
      <c r="B154" s="7"/>
      <c r="C154" s="7"/>
      <c r="D154" s="7"/>
      <c r="F154" s="244"/>
      <c r="G154" s="244"/>
      <c r="H154" s="244"/>
      <c r="I154" s="244"/>
      <c r="J154" s="239"/>
      <c r="K154" s="239"/>
      <c r="L154" s="239"/>
      <c r="M154" s="239"/>
      <c r="N154" s="239"/>
      <c r="O154" s="239"/>
      <c r="P154" s="239"/>
      <c r="Q154" s="239"/>
      <c r="R154" s="239"/>
    </row>
    <row r="155" spans="1:18" s="3" customFormat="1" x14ac:dyDescent="0.25">
      <c r="A155" s="7"/>
      <c r="B155" s="7"/>
      <c r="C155" s="7"/>
      <c r="D155" s="7"/>
      <c r="F155" s="244"/>
      <c r="G155" s="244"/>
      <c r="H155" s="244"/>
      <c r="I155" s="244"/>
      <c r="J155" s="239"/>
      <c r="K155" s="239"/>
      <c r="L155" s="239"/>
      <c r="M155" s="239"/>
      <c r="N155" s="239"/>
      <c r="O155" s="239"/>
      <c r="P155" s="239"/>
      <c r="Q155" s="239"/>
      <c r="R155" s="239"/>
    </row>
    <row r="156" spans="1:18" s="3" customFormat="1" x14ac:dyDescent="0.25">
      <c r="A156" s="7"/>
      <c r="B156" s="7"/>
      <c r="C156" s="7"/>
      <c r="D156" s="7"/>
      <c r="F156" s="244"/>
      <c r="G156" s="244"/>
      <c r="H156" s="244"/>
      <c r="I156" s="244"/>
      <c r="J156" s="239"/>
      <c r="K156" s="239"/>
      <c r="L156" s="239"/>
      <c r="M156" s="239"/>
      <c r="N156" s="239"/>
      <c r="O156" s="239"/>
      <c r="P156" s="239"/>
      <c r="Q156" s="239"/>
      <c r="R156" s="239"/>
    </row>
    <row r="157" spans="1:18" s="3" customFormat="1" x14ac:dyDescent="0.25">
      <c r="A157" s="7"/>
      <c r="B157" s="7"/>
      <c r="C157" s="7"/>
      <c r="D157" s="7"/>
      <c r="F157" s="244"/>
      <c r="G157" s="244"/>
      <c r="H157" s="244"/>
      <c r="I157" s="244"/>
      <c r="J157" s="239"/>
      <c r="K157" s="239"/>
      <c r="L157" s="239"/>
      <c r="M157" s="239"/>
      <c r="N157" s="239"/>
      <c r="O157" s="239"/>
      <c r="P157" s="239"/>
      <c r="Q157" s="239"/>
      <c r="R157" s="239"/>
    </row>
    <row r="158" spans="1:18" s="3" customFormat="1" x14ac:dyDescent="0.25">
      <c r="A158" s="7"/>
      <c r="B158" s="7"/>
      <c r="C158" s="7"/>
      <c r="D158" s="7"/>
      <c r="F158" s="244"/>
      <c r="G158" s="244"/>
      <c r="H158" s="244"/>
      <c r="I158" s="244"/>
      <c r="J158" s="239"/>
      <c r="K158" s="239"/>
      <c r="L158" s="239"/>
      <c r="M158" s="239"/>
      <c r="N158" s="239"/>
      <c r="O158" s="239"/>
      <c r="P158" s="239"/>
      <c r="Q158" s="239"/>
      <c r="R158" s="239"/>
    </row>
    <row r="159" spans="1:18" s="3" customFormat="1" x14ac:dyDescent="0.25">
      <c r="A159" s="7"/>
      <c r="B159" s="7"/>
      <c r="C159" s="7"/>
      <c r="D159" s="7"/>
      <c r="F159" s="244"/>
      <c r="G159" s="244"/>
      <c r="H159" s="244"/>
      <c r="I159" s="244"/>
      <c r="J159" s="239"/>
      <c r="K159" s="239"/>
      <c r="L159" s="239"/>
      <c r="M159" s="239"/>
      <c r="N159" s="239"/>
      <c r="O159" s="239"/>
      <c r="P159" s="239"/>
      <c r="Q159" s="239"/>
      <c r="R159" s="239"/>
    </row>
    <row r="160" spans="1:18" s="3" customFormat="1" x14ac:dyDescent="0.25">
      <c r="A160" s="7"/>
      <c r="B160" s="7"/>
      <c r="C160" s="7"/>
      <c r="D160" s="7"/>
      <c r="F160" s="244"/>
      <c r="G160" s="244"/>
      <c r="H160" s="244"/>
      <c r="I160" s="244"/>
      <c r="J160" s="239"/>
      <c r="K160" s="239"/>
      <c r="L160" s="239"/>
      <c r="M160" s="239"/>
      <c r="N160" s="239"/>
      <c r="O160" s="239"/>
      <c r="P160" s="239"/>
      <c r="Q160" s="239"/>
      <c r="R160" s="239"/>
    </row>
    <row r="161" spans="1:18" s="3" customFormat="1" x14ac:dyDescent="0.25">
      <c r="A161" s="7"/>
      <c r="B161" s="7"/>
      <c r="C161" s="7"/>
      <c r="D161" s="7"/>
      <c r="F161" s="244"/>
      <c r="G161" s="244"/>
      <c r="H161" s="244"/>
      <c r="I161" s="244"/>
      <c r="J161" s="239"/>
      <c r="K161" s="239"/>
      <c r="L161" s="239"/>
      <c r="M161" s="239"/>
      <c r="N161" s="239"/>
      <c r="O161" s="239"/>
      <c r="P161" s="239"/>
      <c r="Q161" s="239"/>
      <c r="R161" s="239"/>
    </row>
    <row r="162" spans="1:18" s="3" customFormat="1" x14ac:dyDescent="0.25">
      <c r="A162" s="7"/>
      <c r="B162" s="7"/>
      <c r="C162" s="7"/>
      <c r="D162" s="7"/>
      <c r="F162" s="244"/>
      <c r="G162" s="244"/>
      <c r="H162" s="244"/>
      <c r="I162" s="244"/>
      <c r="J162" s="239"/>
      <c r="K162" s="239"/>
      <c r="L162" s="239"/>
      <c r="M162" s="239"/>
      <c r="N162" s="239"/>
      <c r="O162" s="239"/>
      <c r="P162" s="239"/>
      <c r="Q162" s="239"/>
      <c r="R162" s="239"/>
    </row>
    <row r="163" spans="1:18" s="3" customFormat="1" x14ac:dyDescent="0.25">
      <c r="A163" s="7"/>
      <c r="B163" s="7"/>
      <c r="C163" s="7"/>
      <c r="D163" s="7"/>
      <c r="F163" s="244"/>
      <c r="G163" s="244"/>
      <c r="H163" s="244"/>
      <c r="I163" s="244"/>
      <c r="J163" s="239"/>
      <c r="K163" s="239"/>
      <c r="L163" s="239"/>
      <c r="M163" s="239"/>
      <c r="N163" s="239"/>
      <c r="O163" s="239"/>
      <c r="P163" s="239"/>
      <c r="Q163" s="239"/>
      <c r="R163" s="239"/>
    </row>
    <row r="164" spans="1:18" s="3" customFormat="1" x14ac:dyDescent="0.25">
      <c r="A164" s="7"/>
      <c r="B164" s="7"/>
      <c r="C164" s="7"/>
      <c r="D164" s="7"/>
      <c r="F164" s="244"/>
      <c r="G164" s="244"/>
      <c r="H164" s="244"/>
      <c r="I164" s="244"/>
      <c r="J164" s="239"/>
      <c r="K164" s="239"/>
      <c r="L164" s="239"/>
      <c r="M164" s="239"/>
      <c r="N164" s="239"/>
      <c r="O164" s="239"/>
      <c r="P164" s="239"/>
      <c r="Q164" s="239"/>
      <c r="R164" s="239"/>
    </row>
    <row r="165" spans="1:18" s="3" customFormat="1" x14ac:dyDescent="0.25">
      <c r="A165" s="7"/>
      <c r="B165" s="7"/>
      <c r="C165" s="7"/>
      <c r="D165" s="7"/>
      <c r="F165" s="244"/>
      <c r="G165" s="244"/>
      <c r="H165" s="244"/>
      <c r="I165" s="244"/>
      <c r="J165" s="239"/>
      <c r="K165" s="239"/>
      <c r="L165" s="239"/>
      <c r="M165" s="239"/>
      <c r="N165" s="239"/>
      <c r="O165" s="239"/>
      <c r="P165" s="239"/>
      <c r="Q165" s="239"/>
      <c r="R165" s="239"/>
    </row>
    <row r="166" spans="1:18" s="3" customFormat="1" x14ac:dyDescent="0.25">
      <c r="A166" s="7"/>
      <c r="B166" s="7"/>
      <c r="C166" s="7"/>
      <c r="D166" s="7"/>
      <c r="F166" s="244"/>
      <c r="G166" s="244"/>
      <c r="H166" s="244"/>
      <c r="I166" s="244"/>
      <c r="J166" s="239"/>
      <c r="K166" s="239"/>
      <c r="L166" s="239"/>
      <c r="M166" s="239"/>
      <c r="N166" s="239"/>
      <c r="O166" s="239"/>
      <c r="P166" s="239"/>
      <c r="Q166" s="239"/>
      <c r="R166" s="239"/>
    </row>
    <row r="167" spans="1:18" s="3" customFormat="1" x14ac:dyDescent="0.25">
      <c r="A167" s="7"/>
      <c r="B167" s="7"/>
      <c r="C167" s="7"/>
      <c r="D167" s="7"/>
      <c r="F167" s="244"/>
      <c r="G167" s="244"/>
      <c r="H167" s="244"/>
      <c r="I167" s="244"/>
      <c r="J167" s="239"/>
      <c r="K167" s="239"/>
      <c r="L167" s="239"/>
      <c r="M167" s="239"/>
      <c r="N167" s="239"/>
      <c r="O167" s="239"/>
      <c r="P167" s="239"/>
      <c r="Q167" s="239"/>
      <c r="R167" s="239"/>
    </row>
    <row r="168" spans="1:18" s="3" customFormat="1" x14ac:dyDescent="0.25">
      <c r="A168" s="7"/>
      <c r="B168" s="7"/>
      <c r="C168" s="7"/>
      <c r="D168" s="7"/>
      <c r="F168" s="244"/>
      <c r="G168" s="244"/>
      <c r="H168" s="244"/>
      <c r="I168" s="244"/>
      <c r="J168" s="239"/>
      <c r="K168" s="239"/>
      <c r="L168" s="239"/>
      <c r="M168" s="239"/>
      <c r="N168" s="239"/>
      <c r="O168" s="239"/>
      <c r="P168" s="239"/>
      <c r="Q168" s="239"/>
      <c r="R168" s="239"/>
    </row>
    <row r="169" spans="1:18" s="3" customFormat="1" x14ac:dyDescent="0.25">
      <c r="A169" s="7"/>
      <c r="B169" s="7"/>
      <c r="C169" s="7"/>
      <c r="D169" s="7"/>
      <c r="F169" s="244"/>
      <c r="G169" s="244"/>
      <c r="H169" s="244"/>
      <c r="I169" s="244"/>
      <c r="J169" s="239"/>
      <c r="K169" s="239"/>
      <c r="L169" s="239"/>
      <c r="M169" s="239"/>
      <c r="N169" s="239"/>
      <c r="O169" s="239"/>
      <c r="P169" s="239"/>
      <c r="Q169" s="239"/>
      <c r="R169" s="239"/>
    </row>
    <row r="170" spans="1:18" s="3" customFormat="1" x14ac:dyDescent="0.25">
      <c r="A170" s="7"/>
      <c r="B170" s="7"/>
      <c r="C170" s="7"/>
      <c r="D170" s="7"/>
      <c r="F170" s="244"/>
      <c r="G170" s="244"/>
      <c r="H170" s="244"/>
      <c r="I170" s="244"/>
      <c r="J170" s="239"/>
      <c r="K170" s="239"/>
      <c r="L170" s="239"/>
      <c r="M170" s="239"/>
      <c r="N170" s="239"/>
      <c r="O170" s="239"/>
      <c r="P170" s="239"/>
      <c r="Q170" s="239"/>
      <c r="R170" s="239"/>
    </row>
    <row r="171" spans="1:18" s="3" customFormat="1" x14ac:dyDescent="0.25">
      <c r="A171" s="7"/>
      <c r="B171" s="7"/>
      <c r="C171" s="7"/>
      <c r="D171" s="7"/>
      <c r="F171" s="244"/>
      <c r="G171" s="244"/>
      <c r="H171" s="244"/>
      <c r="I171" s="244"/>
      <c r="J171" s="239"/>
      <c r="K171" s="239"/>
      <c r="L171" s="239"/>
      <c r="M171" s="239"/>
      <c r="N171" s="239"/>
      <c r="O171" s="239"/>
      <c r="P171" s="239"/>
      <c r="Q171" s="239"/>
      <c r="R171" s="239"/>
    </row>
    <row r="172" spans="1:18" s="3" customFormat="1" x14ac:dyDescent="0.25">
      <c r="A172" s="7"/>
      <c r="B172" s="7"/>
      <c r="C172" s="7"/>
      <c r="D172" s="7"/>
      <c r="F172" s="244"/>
      <c r="G172" s="244"/>
      <c r="H172" s="244"/>
      <c r="I172" s="244"/>
      <c r="J172" s="239"/>
      <c r="K172" s="239"/>
      <c r="L172" s="239"/>
      <c r="M172" s="239"/>
      <c r="N172" s="239"/>
      <c r="O172" s="239"/>
      <c r="P172" s="239"/>
      <c r="Q172" s="239"/>
      <c r="R172" s="239"/>
    </row>
    <row r="173" spans="1:18" s="3" customFormat="1" x14ac:dyDescent="0.25">
      <c r="A173" s="7"/>
      <c r="B173" s="7"/>
      <c r="C173" s="7"/>
      <c r="D173" s="7"/>
      <c r="F173" s="244"/>
      <c r="G173" s="244"/>
      <c r="H173" s="244"/>
      <c r="I173" s="244"/>
      <c r="J173" s="239"/>
      <c r="K173" s="239"/>
      <c r="L173" s="239"/>
      <c r="M173" s="239"/>
      <c r="N173" s="239"/>
      <c r="O173" s="239"/>
      <c r="P173" s="239"/>
      <c r="Q173" s="239"/>
      <c r="R173" s="239"/>
    </row>
    <row r="174" spans="1:18" s="3" customFormat="1" x14ac:dyDescent="0.25">
      <c r="A174" s="7"/>
      <c r="B174" s="7"/>
      <c r="C174" s="7"/>
      <c r="D174" s="7"/>
      <c r="F174" s="244"/>
      <c r="G174" s="244"/>
      <c r="H174" s="244"/>
      <c r="I174" s="244"/>
      <c r="J174" s="239"/>
      <c r="K174" s="239"/>
      <c r="L174" s="239"/>
      <c r="M174" s="239"/>
      <c r="N174" s="239"/>
      <c r="O174" s="239"/>
      <c r="P174" s="239"/>
      <c r="Q174" s="239"/>
      <c r="R174" s="239"/>
    </row>
    <row r="175" spans="1:18" s="3" customFormat="1" x14ac:dyDescent="0.25">
      <c r="A175" s="7"/>
      <c r="B175" s="7"/>
      <c r="C175" s="7"/>
      <c r="D175" s="7"/>
      <c r="F175" s="244"/>
      <c r="G175" s="244"/>
      <c r="H175" s="244"/>
      <c r="I175" s="244"/>
      <c r="J175" s="239"/>
      <c r="K175" s="239"/>
      <c r="L175" s="239"/>
      <c r="M175" s="239"/>
      <c r="N175" s="239"/>
      <c r="O175" s="239"/>
      <c r="P175" s="239"/>
      <c r="Q175" s="239"/>
      <c r="R175" s="239"/>
    </row>
    <row r="176" spans="1:18" s="3" customFormat="1" x14ac:dyDescent="0.25">
      <c r="A176" s="7"/>
      <c r="B176" s="7"/>
      <c r="C176" s="7"/>
      <c r="D176" s="7"/>
      <c r="F176" s="244"/>
      <c r="G176" s="244"/>
      <c r="H176" s="244"/>
      <c r="I176" s="244"/>
      <c r="J176" s="239"/>
      <c r="K176" s="239"/>
      <c r="L176" s="239"/>
      <c r="M176" s="239"/>
      <c r="N176" s="239"/>
      <c r="O176" s="239"/>
      <c r="P176" s="239"/>
      <c r="Q176" s="239"/>
      <c r="R176" s="239"/>
    </row>
    <row r="177" spans="1:18" s="3" customFormat="1" x14ac:dyDescent="0.25">
      <c r="A177" s="7"/>
      <c r="B177" s="7"/>
      <c r="C177" s="7"/>
      <c r="D177" s="7"/>
      <c r="F177" s="244"/>
      <c r="G177" s="244"/>
      <c r="H177" s="244"/>
      <c r="I177" s="244"/>
      <c r="J177" s="239"/>
      <c r="K177" s="239"/>
      <c r="L177" s="239"/>
      <c r="M177" s="239"/>
      <c r="N177" s="239"/>
      <c r="O177" s="239"/>
      <c r="P177" s="239"/>
      <c r="Q177" s="239"/>
      <c r="R177" s="239"/>
    </row>
    <row r="178" spans="1:18" s="3" customFormat="1" x14ac:dyDescent="0.25">
      <c r="A178" s="7"/>
      <c r="B178" s="7"/>
      <c r="C178" s="7"/>
      <c r="D178" s="7"/>
      <c r="F178" s="244"/>
      <c r="G178" s="244"/>
      <c r="H178" s="244"/>
      <c r="I178" s="244"/>
      <c r="J178" s="239"/>
      <c r="K178" s="239"/>
      <c r="L178" s="239"/>
      <c r="M178" s="239"/>
      <c r="N178" s="239"/>
      <c r="O178" s="239"/>
      <c r="P178" s="239"/>
      <c r="Q178" s="239"/>
      <c r="R178" s="239"/>
    </row>
    <row r="179" spans="1:18" s="3" customFormat="1" x14ac:dyDescent="0.25">
      <c r="A179" s="7"/>
      <c r="B179" s="7"/>
      <c r="C179" s="7"/>
      <c r="D179" s="7"/>
      <c r="F179" s="244"/>
      <c r="G179" s="244"/>
      <c r="H179" s="244"/>
      <c r="I179" s="244"/>
      <c r="J179" s="239"/>
      <c r="K179" s="239"/>
      <c r="L179" s="239"/>
      <c r="M179" s="239"/>
      <c r="N179" s="239"/>
      <c r="O179" s="239"/>
      <c r="P179" s="239"/>
      <c r="Q179" s="239"/>
      <c r="R179" s="239"/>
    </row>
    <row r="180" spans="1:18" s="3" customFormat="1" x14ac:dyDescent="0.25">
      <c r="A180" s="7"/>
      <c r="B180" s="7"/>
      <c r="C180" s="7"/>
      <c r="D180" s="7"/>
      <c r="F180" s="244"/>
      <c r="G180" s="244"/>
      <c r="H180" s="244"/>
      <c r="I180" s="244"/>
      <c r="J180" s="239"/>
      <c r="K180" s="239"/>
      <c r="L180" s="239"/>
      <c r="M180" s="239"/>
      <c r="N180" s="239"/>
      <c r="O180" s="239"/>
      <c r="P180" s="239"/>
      <c r="Q180" s="239"/>
      <c r="R180" s="239"/>
    </row>
    <row r="181" spans="1:18" s="3" customFormat="1" x14ac:dyDescent="0.25">
      <c r="A181" s="7"/>
      <c r="B181" s="7"/>
      <c r="C181" s="7"/>
      <c r="D181" s="7"/>
      <c r="F181" s="244"/>
      <c r="G181" s="244"/>
      <c r="H181" s="244"/>
      <c r="I181" s="244"/>
      <c r="J181" s="239"/>
      <c r="K181" s="239"/>
      <c r="L181" s="239"/>
      <c r="M181" s="239"/>
      <c r="N181" s="239"/>
      <c r="O181" s="239"/>
      <c r="P181" s="239"/>
      <c r="Q181" s="239"/>
      <c r="R181" s="239"/>
    </row>
    <row r="182" spans="1:18" s="3" customFormat="1" x14ac:dyDescent="0.25">
      <c r="A182" s="7"/>
      <c r="B182" s="7"/>
      <c r="C182" s="7"/>
      <c r="D182" s="7"/>
      <c r="F182" s="244"/>
      <c r="G182" s="244"/>
      <c r="H182" s="244"/>
      <c r="I182" s="244"/>
      <c r="J182" s="239"/>
      <c r="K182" s="239"/>
      <c r="L182" s="239"/>
      <c r="M182" s="239"/>
      <c r="N182" s="239"/>
      <c r="O182" s="239"/>
      <c r="P182" s="239"/>
      <c r="Q182" s="239"/>
      <c r="R182" s="239"/>
    </row>
    <row r="183" spans="1:18" s="3" customFormat="1" x14ac:dyDescent="0.25">
      <c r="A183" s="7"/>
      <c r="B183" s="7"/>
      <c r="C183" s="7"/>
      <c r="D183" s="7"/>
      <c r="F183" s="244"/>
      <c r="G183" s="244"/>
      <c r="H183" s="244"/>
      <c r="I183" s="244"/>
      <c r="J183" s="239"/>
      <c r="K183" s="239"/>
      <c r="L183" s="239"/>
      <c r="M183" s="239"/>
      <c r="N183" s="239"/>
      <c r="O183" s="239"/>
      <c r="P183" s="239"/>
      <c r="Q183" s="239"/>
      <c r="R183" s="239"/>
    </row>
    <row r="184" spans="1:18" s="3" customFormat="1" x14ac:dyDescent="0.25">
      <c r="A184" s="7"/>
      <c r="B184" s="7"/>
      <c r="C184" s="7"/>
      <c r="D184" s="7"/>
      <c r="F184" s="244"/>
      <c r="G184" s="244"/>
      <c r="H184" s="244"/>
      <c r="I184" s="244"/>
      <c r="J184" s="239"/>
      <c r="K184" s="239"/>
      <c r="L184" s="239"/>
      <c r="M184" s="239"/>
      <c r="N184" s="239"/>
      <c r="O184" s="239"/>
      <c r="P184" s="239"/>
      <c r="Q184" s="239"/>
      <c r="R184" s="239"/>
    </row>
    <row r="185" spans="1:18" s="3" customFormat="1" x14ac:dyDescent="0.25">
      <c r="A185" s="7"/>
      <c r="B185" s="7"/>
      <c r="C185" s="7"/>
      <c r="D185" s="7"/>
      <c r="F185" s="244"/>
      <c r="G185" s="244"/>
      <c r="H185" s="244"/>
      <c r="I185" s="244"/>
      <c r="J185" s="239"/>
      <c r="K185" s="239"/>
      <c r="L185" s="239"/>
      <c r="M185" s="239"/>
      <c r="N185" s="239"/>
      <c r="O185" s="239"/>
      <c r="P185" s="239"/>
      <c r="Q185" s="239"/>
      <c r="R185" s="239"/>
    </row>
    <row r="186" spans="1:18" s="3" customFormat="1" x14ac:dyDescent="0.25">
      <c r="A186" s="7"/>
      <c r="B186" s="7"/>
      <c r="C186" s="7"/>
      <c r="D186" s="7"/>
      <c r="F186" s="244"/>
      <c r="G186" s="244"/>
      <c r="H186" s="244"/>
      <c r="I186" s="244"/>
      <c r="J186" s="239"/>
      <c r="K186" s="239"/>
      <c r="L186" s="239"/>
      <c r="M186" s="239"/>
      <c r="N186" s="239"/>
      <c r="O186" s="239"/>
      <c r="P186" s="239"/>
      <c r="Q186" s="239"/>
      <c r="R186" s="239"/>
    </row>
    <row r="187" spans="1:18" s="3" customFormat="1" x14ac:dyDescent="0.25">
      <c r="A187" s="7"/>
      <c r="B187" s="7"/>
      <c r="C187" s="7"/>
      <c r="D187" s="7"/>
      <c r="F187" s="244"/>
      <c r="G187" s="244"/>
      <c r="H187" s="244"/>
      <c r="I187" s="244"/>
      <c r="J187" s="239"/>
      <c r="K187" s="239"/>
      <c r="L187" s="239"/>
      <c r="M187" s="239"/>
      <c r="N187" s="239"/>
      <c r="O187" s="239"/>
      <c r="P187" s="239"/>
      <c r="Q187" s="239"/>
      <c r="R187" s="239"/>
    </row>
    <row r="188" spans="1:18" s="3" customFormat="1" x14ac:dyDescent="0.25">
      <c r="A188" s="7"/>
      <c r="B188" s="7"/>
      <c r="C188" s="7"/>
      <c r="D188" s="7"/>
      <c r="F188" s="244"/>
      <c r="G188" s="244"/>
      <c r="H188" s="244"/>
      <c r="I188" s="244"/>
      <c r="J188" s="239"/>
      <c r="K188" s="239"/>
      <c r="L188" s="239"/>
      <c r="M188" s="239"/>
      <c r="N188" s="239"/>
      <c r="O188" s="239"/>
      <c r="P188" s="239"/>
      <c r="Q188" s="239"/>
      <c r="R188" s="239"/>
    </row>
    <row r="189" spans="1:18" s="3" customFormat="1" x14ac:dyDescent="0.25">
      <c r="A189" s="7"/>
      <c r="B189" s="7"/>
      <c r="C189" s="7"/>
      <c r="D189" s="7"/>
      <c r="F189" s="244"/>
      <c r="G189" s="244"/>
      <c r="H189" s="244"/>
      <c r="I189" s="244"/>
      <c r="J189" s="239"/>
      <c r="K189" s="239"/>
      <c r="L189" s="239"/>
      <c r="M189" s="239"/>
      <c r="N189" s="239"/>
      <c r="O189" s="239"/>
      <c r="P189" s="239"/>
      <c r="Q189" s="239"/>
      <c r="R189" s="239"/>
    </row>
    <row r="190" spans="1:18" s="3" customFormat="1" x14ac:dyDescent="0.25">
      <c r="A190" s="7"/>
      <c r="B190" s="7"/>
      <c r="C190" s="7"/>
      <c r="D190" s="7"/>
      <c r="F190" s="244"/>
      <c r="G190" s="244"/>
      <c r="H190" s="244"/>
      <c r="I190" s="244"/>
      <c r="J190" s="239"/>
      <c r="K190" s="239"/>
      <c r="L190" s="239"/>
      <c r="M190" s="239"/>
      <c r="N190" s="239"/>
      <c r="O190" s="239"/>
      <c r="P190" s="239"/>
      <c r="Q190" s="239"/>
      <c r="R190" s="239"/>
    </row>
    <row r="191" spans="1:18" s="3" customFormat="1" x14ac:dyDescent="0.25">
      <c r="A191" s="7"/>
      <c r="B191" s="7"/>
      <c r="C191" s="7"/>
      <c r="D191" s="7"/>
      <c r="F191" s="244"/>
      <c r="G191" s="244"/>
      <c r="H191" s="244"/>
      <c r="I191" s="244"/>
      <c r="J191" s="239"/>
      <c r="K191" s="239"/>
      <c r="L191" s="239"/>
      <c r="M191" s="239"/>
      <c r="N191" s="239"/>
      <c r="O191" s="239"/>
      <c r="P191" s="239"/>
      <c r="Q191" s="239"/>
      <c r="R191" s="239"/>
    </row>
    <row r="192" spans="1:18" s="3" customFormat="1" x14ac:dyDescent="0.25">
      <c r="A192" s="7"/>
      <c r="B192" s="7"/>
      <c r="C192" s="7"/>
      <c r="D192" s="7"/>
      <c r="F192" s="244"/>
      <c r="G192" s="244"/>
      <c r="H192" s="244"/>
      <c r="I192" s="244"/>
      <c r="J192" s="239"/>
      <c r="K192" s="239"/>
      <c r="L192" s="239"/>
      <c r="M192" s="239"/>
      <c r="N192" s="239"/>
      <c r="O192" s="239"/>
      <c r="P192" s="239"/>
      <c r="Q192" s="239"/>
      <c r="R192" s="239"/>
    </row>
    <row r="193" spans="1:18" s="3" customFormat="1" x14ac:dyDescent="0.25">
      <c r="A193" s="7"/>
      <c r="B193" s="7"/>
      <c r="C193" s="7"/>
      <c r="D193" s="7"/>
      <c r="F193" s="244"/>
      <c r="G193" s="244"/>
      <c r="H193" s="244"/>
      <c r="I193" s="244"/>
      <c r="J193" s="239"/>
      <c r="K193" s="239"/>
      <c r="L193" s="239"/>
      <c r="M193" s="239"/>
      <c r="N193" s="239"/>
      <c r="O193" s="239"/>
      <c r="P193" s="239"/>
      <c r="Q193" s="239"/>
      <c r="R193" s="239"/>
    </row>
    <row r="194" spans="1:18" s="3" customFormat="1" x14ac:dyDescent="0.25">
      <c r="A194" s="7"/>
      <c r="B194" s="7"/>
      <c r="C194" s="7"/>
      <c r="D194" s="7"/>
      <c r="F194" s="244"/>
      <c r="G194" s="244"/>
      <c r="H194" s="244"/>
      <c r="I194" s="244"/>
      <c r="J194" s="239"/>
      <c r="K194" s="239"/>
      <c r="L194" s="239"/>
      <c r="M194" s="239"/>
      <c r="N194" s="239"/>
      <c r="O194" s="239"/>
      <c r="P194" s="239"/>
      <c r="Q194" s="239"/>
      <c r="R194" s="239"/>
    </row>
    <row r="195" spans="1:18" s="3" customFormat="1" x14ac:dyDescent="0.25">
      <c r="A195" s="7"/>
      <c r="B195" s="7"/>
      <c r="C195" s="7"/>
      <c r="D195" s="7"/>
      <c r="F195" s="244"/>
      <c r="G195" s="244"/>
      <c r="H195" s="244"/>
      <c r="I195" s="244"/>
      <c r="J195" s="239"/>
      <c r="K195" s="239"/>
      <c r="L195" s="239"/>
      <c r="M195" s="239"/>
      <c r="N195" s="239"/>
      <c r="O195" s="239"/>
      <c r="P195" s="239"/>
      <c r="Q195" s="239"/>
      <c r="R195" s="239"/>
    </row>
    <row r="196" spans="1:18" s="3" customFormat="1" x14ac:dyDescent="0.25">
      <c r="A196" s="7"/>
      <c r="B196" s="7"/>
      <c r="C196" s="7"/>
      <c r="D196" s="7"/>
      <c r="F196" s="244"/>
      <c r="G196" s="244"/>
      <c r="H196" s="244"/>
      <c r="I196" s="244"/>
      <c r="J196" s="239"/>
      <c r="K196" s="239"/>
      <c r="L196" s="239"/>
      <c r="M196" s="239"/>
      <c r="N196" s="239"/>
      <c r="O196" s="239"/>
      <c r="P196" s="239"/>
      <c r="Q196" s="239"/>
      <c r="R196" s="239"/>
    </row>
    <row r="197" spans="1:18" s="3" customFormat="1" x14ac:dyDescent="0.25">
      <c r="A197" s="7"/>
      <c r="B197" s="7"/>
      <c r="C197" s="7"/>
      <c r="D197" s="7"/>
      <c r="F197" s="244"/>
      <c r="G197" s="244"/>
      <c r="H197" s="244"/>
      <c r="I197" s="244"/>
      <c r="J197" s="239"/>
      <c r="K197" s="239"/>
      <c r="L197" s="239"/>
      <c r="M197" s="239"/>
      <c r="N197" s="239"/>
      <c r="O197" s="239"/>
      <c r="P197" s="239"/>
      <c r="Q197" s="239"/>
      <c r="R197" s="239"/>
    </row>
    <row r="198" spans="1:18" s="3" customFormat="1" x14ac:dyDescent="0.25">
      <c r="A198" s="7"/>
      <c r="B198" s="7"/>
      <c r="C198" s="7"/>
      <c r="D198" s="7"/>
      <c r="F198" s="244"/>
      <c r="G198" s="244"/>
      <c r="H198" s="244"/>
      <c r="I198" s="244"/>
      <c r="J198" s="239"/>
      <c r="K198" s="239"/>
      <c r="L198" s="239"/>
      <c r="M198" s="239"/>
      <c r="N198" s="239"/>
      <c r="O198" s="239"/>
      <c r="P198" s="239"/>
      <c r="Q198" s="239"/>
      <c r="R198" s="239"/>
    </row>
    <row r="199" spans="1:18" s="3" customFormat="1" x14ac:dyDescent="0.25">
      <c r="A199" s="7"/>
      <c r="B199" s="7"/>
      <c r="C199" s="7"/>
      <c r="D199" s="7"/>
      <c r="F199" s="244"/>
      <c r="G199" s="244"/>
      <c r="H199" s="244"/>
      <c r="I199" s="244"/>
      <c r="J199" s="239"/>
      <c r="K199" s="239"/>
      <c r="L199" s="239"/>
      <c r="M199" s="239"/>
      <c r="N199" s="239"/>
      <c r="O199" s="239"/>
      <c r="P199" s="239"/>
      <c r="Q199" s="239"/>
      <c r="R199" s="239"/>
    </row>
    <row r="200" spans="1:18" s="3" customFormat="1" x14ac:dyDescent="0.25">
      <c r="A200" s="7"/>
      <c r="B200" s="7"/>
      <c r="C200" s="7"/>
      <c r="D200" s="7"/>
      <c r="F200" s="244"/>
      <c r="G200" s="244"/>
      <c r="H200" s="244"/>
      <c r="I200" s="244"/>
      <c r="J200" s="239"/>
      <c r="K200" s="239"/>
      <c r="L200" s="239"/>
      <c r="M200" s="239"/>
      <c r="N200" s="239"/>
      <c r="O200" s="239"/>
      <c r="P200" s="239"/>
      <c r="Q200" s="239"/>
      <c r="R200" s="239"/>
    </row>
    <row r="201" spans="1:18" s="3" customFormat="1" x14ac:dyDescent="0.25">
      <c r="A201" s="7"/>
      <c r="B201" s="7"/>
      <c r="C201" s="7"/>
      <c r="D201" s="7"/>
      <c r="F201" s="244"/>
      <c r="G201" s="244"/>
      <c r="H201" s="244"/>
      <c r="I201" s="244"/>
      <c r="J201" s="239"/>
      <c r="K201" s="239"/>
      <c r="L201" s="239"/>
      <c r="M201" s="239"/>
      <c r="N201" s="239"/>
      <c r="O201" s="239"/>
      <c r="P201" s="239"/>
      <c r="Q201" s="239"/>
      <c r="R201" s="239"/>
    </row>
    <row r="202" spans="1:18" s="3" customFormat="1" x14ac:dyDescent="0.25">
      <c r="A202" s="7"/>
      <c r="B202" s="7"/>
      <c r="C202" s="7"/>
      <c r="D202" s="7"/>
      <c r="F202" s="244"/>
      <c r="G202" s="244"/>
      <c r="H202" s="244"/>
      <c r="I202" s="244"/>
      <c r="J202" s="239"/>
      <c r="K202" s="239"/>
      <c r="L202" s="239"/>
      <c r="M202" s="239"/>
      <c r="N202" s="239"/>
      <c r="O202" s="239"/>
      <c r="P202" s="239"/>
      <c r="Q202" s="239"/>
      <c r="R202" s="239"/>
    </row>
    <row r="203" spans="1:18" s="3" customFormat="1" x14ac:dyDescent="0.25">
      <c r="A203" s="7"/>
      <c r="B203" s="7"/>
      <c r="C203" s="7"/>
      <c r="D203" s="7"/>
      <c r="F203" s="244"/>
      <c r="G203" s="244"/>
      <c r="H203" s="244"/>
      <c r="I203" s="244"/>
      <c r="J203" s="239"/>
      <c r="K203" s="239"/>
      <c r="L203" s="239"/>
      <c r="M203" s="239"/>
      <c r="N203" s="239"/>
      <c r="O203" s="239"/>
      <c r="P203" s="239"/>
      <c r="Q203" s="239"/>
      <c r="R203" s="239"/>
    </row>
    <row r="204" spans="1:18" s="3" customFormat="1" x14ac:dyDescent="0.25">
      <c r="A204" s="7"/>
      <c r="B204" s="7"/>
      <c r="C204" s="7"/>
      <c r="D204" s="7"/>
      <c r="F204" s="244"/>
      <c r="G204" s="244"/>
      <c r="H204" s="244"/>
      <c r="I204" s="244"/>
      <c r="J204" s="239"/>
      <c r="K204" s="239"/>
      <c r="L204" s="239"/>
      <c r="M204" s="239"/>
      <c r="N204" s="239"/>
      <c r="O204" s="239"/>
      <c r="P204" s="239"/>
      <c r="Q204" s="239"/>
      <c r="R204" s="239"/>
    </row>
    <row r="205" spans="1:18" s="3" customFormat="1" x14ac:dyDescent="0.25">
      <c r="A205" s="7"/>
      <c r="B205" s="7"/>
      <c r="C205" s="7"/>
      <c r="D205" s="7"/>
      <c r="F205" s="244"/>
      <c r="G205" s="244"/>
      <c r="H205" s="244"/>
      <c r="I205" s="244"/>
      <c r="J205" s="239"/>
      <c r="K205" s="239"/>
      <c r="L205" s="239"/>
      <c r="M205" s="239"/>
      <c r="N205" s="239"/>
      <c r="O205" s="239"/>
      <c r="P205" s="239"/>
      <c r="Q205" s="239"/>
      <c r="R205" s="239"/>
    </row>
    <row r="206" spans="1:18" s="3" customFormat="1" x14ac:dyDescent="0.25">
      <c r="A206" s="7"/>
      <c r="B206" s="7"/>
      <c r="C206" s="7"/>
      <c r="D206" s="7"/>
      <c r="F206" s="244"/>
      <c r="G206" s="244"/>
      <c r="H206" s="244"/>
      <c r="I206" s="244"/>
      <c r="J206" s="239"/>
      <c r="K206" s="239"/>
      <c r="L206" s="239"/>
      <c r="M206" s="239"/>
      <c r="N206" s="239"/>
      <c r="O206" s="239"/>
      <c r="P206" s="239"/>
      <c r="Q206" s="239"/>
      <c r="R206" s="239"/>
    </row>
    <row r="207" spans="1:18" s="3" customFormat="1" x14ac:dyDescent="0.25">
      <c r="A207" s="7"/>
      <c r="B207" s="7"/>
      <c r="C207" s="7"/>
      <c r="D207" s="7"/>
      <c r="F207" s="244"/>
      <c r="G207" s="244"/>
      <c r="H207" s="244"/>
      <c r="I207" s="244"/>
      <c r="J207" s="239"/>
      <c r="K207" s="239"/>
      <c r="L207" s="239"/>
      <c r="M207" s="239"/>
      <c r="N207" s="239"/>
      <c r="O207" s="239"/>
      <c r="P207" s="239"/>
      <c r="Q207" s="239"/>
      <c r="R207" s="239"/>
    </row>
    <row r="208" spans="1:18" s="3" customFormat="1" x14ac:dyDescent="0.25">
      <c r="A208" s="7"/>
      <c r="B208" s="7"/>
      <c r="C208" s="7"/>
      <c r="D208" s="7"/>
      <c r="F208" s="244"/>
      <c r="G208" s="244"/>
      <c r="H208" s="244"/>
      <c r="I208" s="244"/>
      <c r="J208" s="239"/>
      <c r="K208" s="239"/>
      <c r="L208" s="239"/>
      <c r="M208" s="239"/>
      <c r="N208" s="239"/>
      <c r="O208" s="239"/>
      <c r="P208" s="239"/>
      <c r="Q208" s="239"/>
      <c r="R208" s="239"/>
    </row>
    <row r="209" spans="1:18" s="3" customFormat="1" x14ac:dyDescent="0.25">
      <c r="A209" s="7"/>
      <c r="B209" s="7"/>
      <c r="C209" s="7"/>
      <c r="D209" s="7"/>
      <c r="F209" s="244"/>
      <c r="G209" s="244"/>
      <c r="H209" s="244"/>
      <c r="I209" s="244"/>
      <c r="J209" s="239"/>
      <c r="K209" s="239"/>
      <c r="L209" s="239"/>
      <c r="M209" s="239"/>
      <c r="N209" s="239"/>
      <c r="O209" s="239"/>
      <c r="P209" s="239"/>
      <c r="Q209" s="239"/>
      <c r="R209" s="239"/>
    </row>
    <row r="210" spans="1:18" s="3" customFormat="1" x14ac:dyDescent="0.25">
      <c r="A210" s="7"/>
      <c r="B210" s="7"/>
      <c r="C210" s="7"/>
      <c r="D210" s="7"/>
      <c r="F210" s="244"/>
      <c r="G210" s="244"/>
      <c r="H210" s="244"/>
      <c r="I210" s="244"/>
      <c r="J210" s="239"/>
      <c r="K210" s="239"/>
      <c r="L210" s="239"/>
      <c r="M210" s="239"/>
      <c r="N210" s="239"/>
      <c r="O210" s="239"/>
      <c r="P210" s="239"/>
      <c r="Q210" s="239"/>
      <c r="R210" s="239"/>
    </row>
    <row r="211" spans="1:18" s="3" customFormat="1" x14ac:dyDescent="0.25">
      <c r="A211" s="7"/>
      <c r="B211" s="7"/>
      <c r="C211" s="7"/>
      <c r="D211" s="7"/>
      <c r="F211" s="244"/>
      <c r="G211" s="244"/>
      <c r="H211" s="244"/>
      <c r="I211" s="244"/>
      <c r="J211" s="239"/>
      <c r="K211" s="239"/>
      <c r="L211" s="239"/>
      <c r="M211" s="239"/>
      <c r="N211" s="239"/>
      <c r="O211" s="239"/>
      <c r="P211" s="239"/>
      <c r="Q211" s="239"/>
      <c r="R211" s="239"/>
    </row>
    <row r="212" spans="1:18" x14ac:dyDescent="0.25">
      <c r="A212" s="6"/>
    </row>
    <row r="213" spans="1:18" x14ac:dyDescent="0.25">
      <c r="A213" s="6"/>
    </row>
    <row r="214" spans="1:18" x14ac:dyDescent="0.25">
      <c r="A214" s="6"/>
    </row>
    <row r="215" spans="1:18" x14ac:dyDescent="0.25">
      <c r="A215" s="6"/>
    </row>
  </sheetData>
  <mergeCells count="3">
    <mergeCell ref="A1:E1"/>
    <mergeCell ref="A2:E2"/>
    <mergeCell ref="A3:E3"/>
  </mergeCells>
  <phoneticPr fontId="25" type="noConversion"/>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0"/>
  <sheetViews>
    <sheetView workbookViewId="0">
      <selection activeCell="A2" sqref="A2:E10"/>
    </sheetView>
  </sheetViews>
  <sheetFormatPr baseColWidth="10" defaultRowHeight="15" x14ac:dyDescent="0.25"/>
  <cols>
    <col min="2" max="2" width="24.85546875" customWidth="1"/>
    <col min="4" max="4" width="27" customWidth="1"/>
    <col min="5" max="5" width="47.140625" customWidth="1"/>
  </cols>
  <sheetData>
    <row r="2" spans="1:13" x14ac:dyDescent="0.25">
      <c r="A2" s="180" t="s">
        <v>2</v>
      </c>
      <c r="B2" s="180" t="s">
        <v>22</v>
      </c>
      <c r="C2" s="180" t="s">
        <v>423</v>
      </c>
      <c r="D2" s="180" t="s">
        <v>424</v>
      </c>
      <c r="E2" s="157" t="s">
        <v>487</v>
      </c>
    </row>
    <row r="3" spans="1:13" ht="140.25" hidden="1" x14ac:dyDescent="0.25">
      <c r="A3" s="153" t="s">
        <v>507</v>
      </c>
      <c r="B3" s="155" t="s">
        <v>508</v>
      </c>
      <c r="C3" s="153">
        <v>19</v>
      </c>
      <c r="D3" s="155" t="s">
        <v>486</v>
      </c>
      <c r="E3" s="181" t="s">
        <v>485</v>
      </c>
      <c r="M3" t="s">
        <v>506</v>
      </c>
    </row>
    <row r="4" spans="1:13" ht="140.25" hidden="1" x14ac:dyDescent="0.25">
      <c r="A4" s="153" t="s">
        <v>252</v>
      </c>
      <c r="B4" s="155" t="s">
        <v>509</v>
      </c>
      <c r="C4" s="153">
        <v>19</v>
      </c>
      <c r="D4" s="155" t="s">
        <v>486</v>
      </c>
      <c r="E4" s="181" t="s">
        <v>510</v>
      </c>
    </row>
    <row r="5" spans="1:13" ht="63.75" hidden="1" x14ac:dyDescent="0.25">
      <c r="A5" s="153" t="s">
        <v>511</v>
      </c>
      <c r="B5" s="155" t="s">
        <v>512</v>
      </c>
      <c r="C5" s="153">
        <v>19</v>
      </c>
      <c r="D5" s="155" t="s">
        <v>486</v>
      </c>
      <c r="E5" s="181" t="s">
        <v>513</v>
      </c>
    </row>
    <row r="6" spans="1:13" ht="76.5" hidden="1" x14ac:dyDescent="0.25">
      <c r="A6" s="153" t="s">
        <v>514</v>
      </c>
      <c r="B6" s="155" t="s">
        <v>498</v>
      </c>
      <c r="C6" s="153">
        <v>19</v>
      </c>
      <c r="D6" s="155" t="s">
        <v>486</v>
      </c>
      <c r="E6" s="181" t="s">
        <v>499</v>
      </c>
    </row>
    <row r="7" spans="1:13" ht="63.75" hidden="1" x14ac:dyDescent="0.25">
      <c r="A7" s="153" t="s">
        <v>258</v>
      </c>
      <c r="B7" s="155" t="s">
        <v>500</v>
      </c>
      <c r="C7" s="153">
        <v>19</v>
      </c>
      <c r="D7" s="155" t="s">
        <v>486</v>
      </c>
      <c r="E7" s="181" t="s">
        <v>501</v>
      </c>
    </row>
    <row r="8" spans="1:13" ht="204" hidden="1" x14ac:dyDescent="0.25">
      <c r="A8" s="153" t="s">
        <v>515</v>
      </c>
      <c r="B8" s="155" t="s">
        <v>502</v>
      </c>
      <c r="C8" s="153">
        <v>19</v>
      </c>
      <c r="D8" s="155" t="s">
        <v>486</v>
      </c>
      <c r="E8" s="181" t="s">
        <v>504</v>
      </c>
    </row>
    <row r="9" spans="1:13" ht="140.25" x14ac:dyDescent="0.25">
      <c r="A9" s="152" t="s">
        <v>181</v>
      </c>
      <c r="B9" s="182" t="s">
        <v>508</v>
      </c>
      <c r="C9" s="152">
        <v>19</v>
      </c>
      <c r="D9" s="155" t="s">
        <v>486</v>
      </c>
      <c r="E9" s="181" t="s">
        <v>485</v>
      </c>
    </row>
    <row r="10" spans="1:13" ht="127.5" x14ac:dyDescent="0.25">
      <c r="A10" s="152" t="s">
        <v>161</v>
      </c>
      <c r="B10" s="183" t="s">
        <v>516</v>
      </c>
      <c r="C10" s="152">
        <v>19</v>
      </c>
      <c r="D10" s="155" t="s">
        <v>486</v>
      </c>
      <c r="E10" s="181" t="s">
        <v>517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J79"/>
  <sheetViews>
    <sheetView topLeftCell="A67" workbookViewId="0">
      <selection activeCell="J52" activeCellId="2" sqref="J67:J73 J60 J52:J57"/>
    </sheetView>
  </sheetViews>
  <sheetFormatPr baseColWidth="10" defaultRowHeight="21" x14ac:dyDescent="0.35"/>
  <cols>
    <col min="1" max="3" width="11.42578125" style="40"/>
    <col min="4" max="4" width="10.5703125" style="40" customWidth="1"/>
    <col min="5" max="5" width="28.7109375" style="40" customWidth="1"/>
    <col min="6" max="6" width="8.7109375" style="40" customWidth="1"/>
    <col min="7" max="7" width="13.85546875" style="40" customWidth="1"/>
    <col min="8" max="9" width="8.140625" style="40" customWidth="1"/>
    <col min="10" max="10" width="12.140625" style="40" customWidth="1"/>
    <col min="11" max="16384" width="11.42578125" style="40"/>
  </cols>
  <sheetData>
    <row r="5" spans="3:7" x14ac:dyDescent="0.35">
      <c r="D5" s="261" t="s">
        <v>318</v>
      </c>
      <c r="E5" s="261"/>
    </row>
    <row r="6" spans="3:7" x14ac:dyDescent="0.35">
      <c r="D6" s="40" t="s">
        <v>313</v>
      </c>
      <c r="E6" s="42">
        <v>83533182</v>
      </c>
    </row>
    <row r="7" spans="3:7" x14ac:dyDescent="0.35">
      <c r="E7" s="42"/>
    </row>
    <row r="8" spans="3:7" x14ac:dyDescent="0.35">
      <c r="D8" s="40" t="s">
        <v>314</v>
      </c>
      <c r="E8" s="42">
        <f>+E6/2</f>
        <v>41766591</v>
      </c>
      <c r="G8" s="41"/>
    </row>
    <row r="9" spans="3:7" x14ac:dyDescent="0.35">
      <c r="C9" s="40" t="s">
        <v>315</v>
      </c>
      <c r="D9" s="40" t="s">
        <v>317</v>
      </c>
      <c r="E9" s="42">
        <f>+E8*2.5%</f>
        <v>1044164.775</v>
      </c>
      <c r="G9" s="50"/>
    </row>
    <row r="10" spans="3:7" x14ac:dyDescent="0.35">
      <c r="E10" s="42"/>
    </row>
    <row r="11" spans="3:7" ht="21.75" thickBot="1" x14ac:dyDescent="0.4">
      <c r="D11" s="43" t="s">
        <v>316</v>
      </c>
      <c r="E11" s="44">
        <f>+E8-E9</f>
        <v>40722426.225000001</v>
      </c>
    </row>
    <row r="12" spans="3:7" ht="22.5" thickTop="1" thickBot="1" x14ac:dyDescent="0.4">
      <c r="E12" s="42"/>
    </row>
    <row r="13" spans="3:7" ht="21.75" thickBot="1" x14ac:dyDescent="0.4">
      <c r="D13" s="45" t="s">
        <v>319</v>
      </c>
      <c r="E13" s="46">
        <f>+E6-E8</f>
        <v>41766591</v>
      </c>
    </row>
    <row r="14" spans="3:7" x14ac:dyDescent="0.35">
      <c r="E14" s="42"/>
    </row>
    <row r="15" spans="3:7" ht="21.75" thickBot="1" x14ac:dyDescent="0.4">
      <c r="D15" s="40" t="s">
        <v>320</v>
      </c>
      <c r="E15" s="42">
        <v>10000000</v>
      </c>
      <c r="G15" s="50"/>
    </row>
    <row r="16" spans="3:7" ht="21.75" thickBot="1" x14ac:dyDescent="0.4">
      <c r="D16" s="48" t="s">
        <v>321</v>
      </c>
      <c r="E16" s="49">
        <f>+E13-E15</f>
        <v>31766591</v>
      </c>
    </row>
    <row r="17" spans="3:5" ht="21.75" thickBot="1" x14ac:dyDescent="0.4">
      <c r="C17" s="40" t="s">
        <v>315</v>
      </c>
      <c r="D17" s="40" t="s">
        <v>322</v>
      </c>
      <c r="E17" s="42">
        <f>+E13*2.5%</f>
        <v>1044164.775</v>
      </c>
    </row>
    <row r="18" spans="3:5" ht="21.75" thickBot="1" x14ac:dyDescent="0.4">
      <c r="D18" s="45" t="s">
        <v>323</v>
      </c>
      <c r="E18" s="46">
        <f>+E16-E17</f>
        <v>30722426.225000001</v>
      </c>
    </row>
    <row r="22" spans="3:5" x14ac:dyDescent="0.35">
      <c r="D22" s="63" t="s">
        <v>328</v>
      </c>
      <c r="E22" s="70">
        <v>83533182</v>
      </c>
    </row>
    <row r="23" spans="3:5" x14ac:dyDescent="0.35">
      <c r="D23" s="40" t="s">
        <v>329</v>
      </c>
      <c r="E23" s="42">
        <f>+E22/2</f>
        <v>41766591</v>
      </c>
    </row>
    <row r="24" spans="3:5" x14ac:dyDescent="0.35">
      <c r="D24" s="40" t="s">
        <v>330</v>
      </c>
      <c r="E24" s="42">
        <f>+E23*2.5%</f>
        <v>1044164.775</v>
      </c>
    </row>
    <row r="25" spans="3:5" x14ac:dyDescent="0.35">
      <c r="D25" s="65" t="s">
        <v>331</v>
      </c>
      <c r="E25" s="66">
        <f>+E23-E24</f>
        <v>40722426.225000001</v>
      </c>
    </row>
    <row r="26" spans="3:5" x14ac:dyDescent="0.35">
      <c r="D26" s="40" t="s">
        <v>332</v>
      </c>
      <c r="E26" s="42">
        <v>20000000</v>
      </c>
    </row>
    <row r="27" spans="3:5" x14ac:dyDescent="0.35">
      <c r="D27" s="40" t="s">
        <v>332</v>
      </c>
      <c r="E27" s="42">
        <v>10000000</v>
      </c>
    </row>
    <row r="28" spans="3:5" x14ac:dyDescent="0.35">
      <c r="D28" s="68" t="s">
        <v>333</v>
      </c>
      <c r="E28" s="69">
        <f>+E26+E27</f>
        <v>30000000</v>
      </c>
    </row>
    <row r="29" spans="3:5" x14ac:dyDescent="0.35">
      <c r="D29" s="63" t="s">
        <v>327</v>
      </c>
      <c r="E29" s="64">
        <f>+E25-E28</f>
        <v>10722426.225000001</v>
      </c>
    </row>
    <row r="31" spans="3:5" ht="21.75" thickBot="1" x14ac:dyDescent="0.4"/>
    <row r="32" spans="3:5" ht="21.75" thickBot="1" x14ac:dyDescent="0.4">
      <c r="D32" s="71" t="s">
        <v>334</v>
      </c>
      <c r="E32" s="72">
        <f>+E18</f>
        <v>30722426.225000001</v>
      </c>
    </row>
    <row r="33" spans="4:10" x14ac:dyDescent="0.35">
      <c r="E33" s="47"/>
    </row>
    <row r="34" spans="4:10" x14ac:dyDescent="0.35">
      <c r="D34" s="40" t="s">
        <v>335</v>
      </c>
      <c r="E34" s="41">
        <v>12000000</v>
      </c>
    </row>
    <row r="35" spans="4:10" x14ac:dyDescent="0.35">
      <c r="D35" s="40" t="s">
        <v>336</v>
      </c>
      <c r="E35" s="41">
        <v>1000000</v>
      </c>
    </row>
    <row r="36" spans="4:10" x14ac:dyDescent="0.35">
      <c r="D36" s="40" t="s">
        <v>337</v>
      </c>
      <c r="E36" s="41">
        <v>1000000</v>
      </c>
      <c r="F36" s="40">
        <v>400</v>
      </c>
    </row>
    <row r="37" spans="4:10" x14ac:dyDescent="0.35">
      <c r="D37" s="67" t="s">
        <v>338</v>
      </c>
      <c r="E37" s="74">
        <f>+E34+E35+E36</f>
        <v>14000000</v>
      </c>
    </row>
    <row r="38" spans="4:10" x14ac:dyDescent="0.35">
      <c r="E38" s="41"/>
    </row>
    <row r="39" spans="4:10" x14ac:dyDescent="0.35">
      <c r="D39" s="40" t="s">
        <v>339</v>
      </c>
      <c r="E39" s="42">
        <v>1700000</v>
      </c>
    </row>
    <row r="40" spans="4:10" x14ac:dyDescent="0.35">
      <c r="D40" s="40" t="s">
        <v>340</v>
      </c>
      <c r="E40" s="42">
        <v>1700000</v>
      </c>
    </row>
    <row r="41" spans="4:10" x14ac:dyDescent="0.35">
      <c r="D41" s="40" t="s">
        <v>341</v>
      </c>
      <c r="E41" s="42">
        <v>1300000</v>
      </c>
    </row>
    <row r="42" spans="4:10" x14ac:dyDescent="0.35">
      <c r="D42" s="40" t="s">
        <v>342</v>
      </c>
      <c r="E42" s="42">
        <v>1300000</v>
      </c>
    </row>
    <row r="43" spans="4:10" x14ac:dyDescent="0.35">
      <c r="D43" s="67" t="s">
        <v>338</v>
      </c>
      <c r="E43" s="73">
        <f>SUM(E39:E42)</f>
        <v>6000000</v>
      </c>
    </row>
    <row r="46" spans="4:10" ht="21.75" thickBot="1" x14ac:dyDescent="0.4"/>
    <row r="47" spans="4:10" ht="23.25" thickBot="1" x14ac:dyDescent="0.4">
      <c r="D47" s="262" t="s">
        <v>344</v>
      </c>
      <c r="E47" s="263"/>
      <c r="F47" s="263"/>
      <c r="G47" s="263"/>
      <c r="H47" s="263"/>
      <c r="I47" s="263"/>
      <c r="J47" s="264"/>
    </row>
    <row r="48" spans="4:10" ht="24" x14ac:dyDescent="0.35">
      <c r="D48" s="97" t="s">
        <v>324</v>
      </c>
      <c r="E48" s="97" t="s">
        <v>275</v>
      </c>
      <c r="F48" s="98" t="s">
        <v>345</v>
      </c>
      <c r="G48" s="98" t="s">
        <v>276</v>
      </c>
      <c r="H48" s="97" t="s">
        <v>346</v>
      </c>
      <c r="I48" s="76" t="s">
        <v>361</v>
      </c>
      <c r="J48" s="77" t="s">
        <v>347</v>
      </c>
    </row>
    <row r="49" spans="4:10" x14ac:dyDescent="0.35">
      <c r="D49" s="89"/>
      <c r="E49" s="89" t="s">
        <v>348</v>
      </c>
      <c r="F49" s="89"/>
      <c r="G49" s="89"/>
      <c r="H49" s="89"/>
      <c r="I49" s="89"/>
      <c r="J49" s="89"/>
    </row>
    <row r="50" spans="4:10" x14ac:dyDescent="0.35">
      <c r="D50" s="90">
        <v>85</v>
      </c>
      <c r="E50" s="91" t="s">
        <v>289</v>
      </c>
      <c r="F50" s="90">
        <v>1</v>
      </c>
      <c r="G50" s="92">
        <v>5712469</v>
      </c>
      <c r="H50" s="90">
        <v>12</v>
      </c>
      <c r="I50" s="90" t="s">
        <v>362</v>
      </c>
      <c r="J50" s="93">
        <v>69478236</v>
      </c>
    </row>
    <row r="51" spans="4:10" x14ac:dyDescent="0.35">
      <c r="D51" s="89"/>
      <c r="E51" s="89" t="s">
        <v>349</v>
      </c>
      <c r="F51" s="89"/>
      <c r="G51" s="94"/>
      <c r="H51" s="94"/>
      <c r="I51" s="94"/>
      <c r="J51" s="94"/>
    </row>
    <row r="52" spans="4:10" x14ac:dyDescent="0.35">
      <c r="D52" s="90">
        <v>217</v>
      </c>
      <c r="E52" s="91" t="s">
        <v>301</v>
      </c>
      <c r="F52" s="90">
        <v>1</v>
      </c>
      <c r="G52" s="92">
        <v>3086209</v>
      </c>
      <c r="H52" s="90">
        <v>12</v>
      </c>
      <c r="I52" s="90" t="s">
        <v>363</v>
      </c>
      <c r="J52" s="93">
        <v>40795464</v>
      </c>
    </row>
    <row r="53" spans="4:10" x14ac:dyDescent="0.35">
      <c r="D53" s="90">
        <v>217</v>
      </c>
      <c r="E53" s="91" t="s">
        <v>301</v>
      </c>
      <c r="F53" s="90">
        <v>1</v>
      </c>
      <c r="G53" s="92">
        <v>3086209</v>
      </c>
      <c r="H53" s="90">
        <v>12</v>
      </c>
      <c r="I53" s="90" t="s">
        <v>363</v>
      </c>
      <c r="J53" s="93">
        <v>40795464</v>
      </c>
    </row>
    <row r="54" spans="4:10" x14ac:dyDescent="0.35">
      <c r="D54" s="90">
        <v>217</v>
      </c>
      <c r="E54" s="91" t="s">
        <v>350</v>
      </c>
      <c r="F54" s="90">
        <v>1</v>
      </c>
      <c r="G54" s="92">
        <v>3022699</v>
      </c>
      <c r="H54" s="90">
        <v>12</v>
      </c>
      <c r="I54" s="90" t="s">
        <v>363</v>
      </c>
      <c r="J54" s="93">
        <v>36272388</v>
      </c>
    </row>
    <row r="55" spans="4:10" x14ac:dyDescent="0.35">
      <c r="D55" s="90">
        <v>217</v>
      </c>
      <c r="E55" s="91" t="s">
        <v>303</v>
      </c>
      <c r="F55" s="90">
        <v>1</v>
      </c>
      <c r="G55" s="92">
        <v>2688601</v>
      </c>
      <c r="H55" s="90">
        <v>12</v>
      </c>
      <c r="I55" s="90" t="s">
        <v>363</v>
      </c>
      <c r="J55" s="93">
        <v>32263212</v>
      </c>
    </row>
    <row r="56" spans="4:10" x14ac:dyDescent="0.35">
      <c r="D56" s="90">
        <v>217</v>
      </c>
      <c r="E56" s="91" t="s">
        <v>351</v>
      </c>
      <c r="F56" s="90">
        <v>1</v>
      </c>
      <c r="G56" s="92">
        <v>2683790</v>
      </c>
      <c r="H56" s="90">
        <v>12</v>
      </c>
      <c r="I56" s="90" t="s">
        <v>363</v>
      </c>
      <c r="J56" s="93">
        <v>32205480</v>
      </c>
    </row>
    <row r="57" spans="4:10" x14ac:dyDescent="0.35">
      <c r="D57" s="90">
        <v>243</v>
      </c>
      <c r="E57" s="91" t="s">
        <v>290</v>
      </c>
      <c r="F57" s="90">
        <v>1</v>
      </c>
      <c r="G57" s="92">
        <v>3423308</v>
      </c>
      <c r="H57" s="90">
        <v>12</v>
      </c>
      <c r="I57" s="90" t="s">
        <v>363</v>
      </c>
      <c r="J57" s="93">
        <v>41636172</v>
      </c>
    </row>
    <row r="58" spans="4:10" x14ac:dyDescent="0.35">
      <c r="D58" s="90">
        <v>219</v>
      </c>
      <c r="E58" s="91" t="s">
        <v>352</v>
      </c>
      <c r="F58" s="90">
        <v>1</v>
      </c>
      <c r="G58" s="92">
        <v>3399622</v>
      </c>
      <c r="H58" s="90">
        <v>12</v>
      </c>
      <c r="I58" s="90" t="s">
        <v>362</v>
      </c>
      <c r="J58" s="93">
        <v>40795464</v>
      </c>
    </row>
    <row r="59" spans="4:10" x14ac:dyDescent="0.35">
      <c r="D59" s="90">
        <v>219</v>
      </c>
      <c r="E59" s="91" t="s">
        <v>353</v>
      </c>
      <c r="F59" s="90">
        <v>1</v>
      </c>
      <c r="G59" s="92">
        <v>2571653</v>
      </c>
      <c r="H59" s="90">
        <v>12</v>
      </c>
      <c r="I59" s="90" t="s">
        <v>362</v>
      </c>
      <c r="J59" s="93">
        <v>31277880</v>
      </c>
    </row>
    <row r="60" spans="4:10" x14ac:dyDescent="0.35">
      <c r="D60" s="90">
        <v>237</v>
      </c>
      <c r="E60" s="91" t="s">
        <v>354</v>
      </c>
      <c r="F60" s="90">
        <v>1</v>
      </c>
      <c r="G60" s="92">
        <v>2931810</v>
      </c>
      <c r="H60" s="90">
        <v>12</v>
      </c>
      <c r="I60" s="90" t="s">
        <v>363</v>
      </c>
      <c r="J60" s="93">
        <v>35658300</v>
      </c>
    </row>
    <row r="61" spans="4:10" x14ac:dyDescent="0.35">
      <c r="D61" s="89"/>
      <c r="E61" s="89" t="s">
        <v>355</v>
      </c>
      <c r="F61" s="89"/>
      <c r="G61" s="94"/>
      <c r="H61" s="94"/>
      <c r="I61" s="94"/>
      <c r="J61" s="94"/>
    </row>
    <row r="62" spans="4:10" x14ac:dyDescent="0.35">
      <c r="D62" s="90">
        <v>367</v>
      </c>
      <c r="E62" s="91" t="s">
        <v>356</v>
      </c>
      <c r="F62" s="90">
        <v>1</v>
      </c>
      <c r="G62" s="93">
        <v>1961795</v>
      </c>
      <c r="H62" s="90">
        <v>12</v>
      </c>
      <c r="I62" s="90" t="s">
        <v>362</v>
      </c>
      <c r="J62" s="93">
        <v>23860452</v>
      </c>
    </row>
    <row r="63" spans="4:10" x14ac:dyDescent="0.35">
      <c r="D63" s="90">
        <v>367</v>
      </c>
      <c r="E63" s="91" t="s">
        <v>356</v>
      </c>
      <c r="F63" s="90">
        <v>1</v>
      </c>
      <c r="G63" s="93">
        <v>1961795</v>
      </c>
      <c r="H63" s="90">
        <v>12</v>
      </c>
      <c r="I63" s="90" t="s">
        <v>362</v>
      </c>
      <c r="J63" s="93">
        <v>23860452</v>
      </c>
    </row>
    <row r="64" spans="4:10" x14ac:dyDescent="0.35">
      <c r="D64" s="90">
        <v>367</v>
      </c>
      <c r="E64" s="91" t="s">
        <v>356</v>
      </c>
      <c r="F64" s="90">
        <v>1</v>
      </c>
      <c r="G64" s="93">
        <v>1961795</v>
      </c>
      <c r="H64" s="90">
        <v>12</v>
      </c>
      <c r="I64" s="90" t="s">
        <v>362</v>
      </c>
      <c r="J64" s="93">
        <v>23860452</v>
      </c>
    </row>
    <row r="65" spans="4:10" x14ac:dyDescent="0.35">
      <c r="D65" s="89"/>
      <c r="E65" s="89" t="s">
        <v>357</v>
      </c>
      <c r="F65" s="89"/>
      <c r="G65" s="94"/>
      <c r="H65" s="94"/>
      <c r="I65" s="94"/>
      <c r="J65" s="94"/>
    </row>
    <row r="66" spans="4:10" x14ac:dyDescent="0.35">
      <c r="D66" s="90">
        <v>407</v>
      </c>
      <c r="E66" s="91" t="s">
        <v>293</v>
      </c>
      <c r="F66" s="90">
        <v>1</v>
      </c>
      <c r="G66" s="93">
        <v>1712302</v>
      </c>
      <c r="H66" s="90">
        <v>12</v>
      </c>
      <c r="I66" s="90" t="s">
        <v>362</v>
      </c>
      <c r="J66" s="93">
        <v>20825976</v>
      </c>
    </row>
    <row r="67" spans="4:10" x14ac:dyDescent="0.35">
      <c r="D67" s="90">
        <v>412</v>
      </c>
      <c r="E67" s="91" t="s">
        <v>358</v>
      </c>
      <c r="F67" s="90">
        <v>1</v>
      </c>
      <c r="G67" s="93">
        <v>1963834</v>
      </c>
      <c r="H67" s="90">
        <v>12</v>
      </c>
      <c r="I67" s="90" t="s">
        <v>363</v>
      </c>
      <c r="J67" s="93">
        <v>23885244</v>
      </c>
    </row>
    <row r="68" spans="4:10" x14ac:dyDescent="0.35">
      <c r="D68" s="90">
        <v>412</v>
      </c>
      <c r="E68" s="91" t="s">
        <v>358</v>
      </c>
      <c r="F68" s="90">
        <v>1</v>
      </c>
      <c r="G68" s="93">
        <v>1963834</v>
      </c>
      <c r="H68" s="90">
        <v>12</v>
      </c>
      <c r="I68" s="90" t="s">
        <v>363</v>
      </c>
      <c r="J68" s="93">
        <v>23885244</v>
      </c>
    </row>
    <row r="69" spans="4:10" x14ac:dyDescent="0.35">
      <c r="D69" s="90">
        <v>412</v>
      </c>
      <c r="E69" s="91" t="s">
        <v>358</v>
      </c>
      <c r="F69" s="90">
        <v>1</v>
      </c>
      <c r="G69" s="93">
        <v>1963834</v>
      </c>
      <c r="H69" s="90">
        <v>12</v>
      </c>
      <c r="I69" s="90" t="s">
        <v>363</v>
      </c>
      <c r="J69" s="93">
        <v>23885244</v>
      </c>
    </row>
    <row r="70" spans="4:10" x14ac:dyDescent="0.35">
      <c r="D70" s="90">
        <v>412</v>
      </c>
      <c r="E70" s="91" t="s">
        <v>358</v>
      </c>
      <c r="F70" s="90">
        <v>1</v>
      </c>
      <c r="G70" s="93">
        <v>1963834</v>
      </c>
      <c r="H70" s="90">
        <v>12</v>
      </c>
      <c r="I70" s="90" t="s">
        <v>363</v>
      </c>
      <c r="J70" s="93">
        <v>23885244</v>
      </c>
    </row>
    <row r="71" spans="4:10" x14ac:dyDescent="0.35">
      <c r="D71" s="90">
        <v>412</v>
      </c>
      <c r="E71" s="91" t="s">
        <v>358</v>
      </c>
      <c r="F71" s="90">
        <v>1</v>
      </c>
      <c r="G71" s="93">
        <v>1963834</v>
      </c>
      <c r="H71" s="90">
        <v>12</v>
      </c>
      <c r="I71" s="90" t="s">
        <v>363</v>
      </c>
      <c r="J71" s="93">
        <v>23885244</v>
      </c>
    </row>
    <row r="72" spans="4:10" x14ac:dyDescent="0.35">
      <c r="D72" s="90">
        <v>412</v>
      </c>
      <c r="E72" s="91" t="s">
        <v>359</v>
      </c>
      <c r="F72" s="90">
        <v>1</v>
      </c>
      <c r="G72" s="93">
        <v>1604025</v>
      </c>
      <c r="H72" s="90">
        <v>12</v>
      </c>
      <c r="I72" s="90" t="s">
        <v>363</v>
      </c>
      <c r="J72" s="93">
        <v>19509048</v>
      </c>
    </row>
    <row r="73" spans="4:10" x14ac:dyDescent="0.35">
      <c r="D73" s="90">
        <v>412</v>
      </c>
      <c r="E73" s="91" t="s">
        <v>359</v>
      </c>
      <c r="F73" s="90">
        <v>1</v>
      </c>
      <c r="G73" s="93">
        <v>1604025</v>
      </c>
      <c r="H73" s="90">
        <v>12</v>
      </c>
      <c r="I73" s="90" t="s">
        <v>363</v>
      </c>
      <c r="J73" s="93">
        <v>19509048</v>
      </c>
    </row>
    <row r="74" spans="4:10" x14ac:dyDescent="0.35">
      <c r="D74" s="90">
        <v>477</v>
      </c>
      <c r="E74" s="91" t="s">
        <v>296</v>
      </c>
      <c r="F74" s="90">
        <v>1</v>
      </c>
      <c r="G74" s="93">
        <v>1464697</v>
      </c>
      <c r="H74" s="90">
        <v>12</v>
      </c>
      <c r="I74" s="90" t="s">
        <v>362</v>
      </c>
      <c r="J74" s="93">
        <v>17814468</v>
      </c>
    </row>
    <row r="75" spans="4:10" x14ac:dyDescent="0.35">
      <c r="D75" s="90">
        <v>477</v>
      </c>
      <c r="E75" s="91" t="s">
        <v>296</v>
      </c>
      <c r="F75" s="90">
        <v>1</v>
      </c>
      <c r="G75" s="93">
        <v>1464697</v>
      </c>
      <c r="H75" s="90">
        <v>12</v>
      </c>
      <c r="I75" s="90" t="s">
        <v>362</v>
      </c>
      <c r="J75" s="93">
        <v>17814468</v>
      </c>
    </row>
    <row r="76" spans="4:10" x14ac:dyDescent="0.35">
      <c r="D76" s="90">
        <v>480</v>
      </c>
      <c r="E76" s="91" t="s">
        <v>305</v>
      </c>
      <c r="F76" s="90">
        <v>1</v>
      </c>
      <c r="G76" s="93">
        <v>1689934</v>
      </c>
      <c r="H76" s="90">
        <v>12</v>
      </c>
      <c r="I76" s="90" t="s">
        <v>362</v>
      </c>
      <c r="J76" s="93">
        <v>19763388</v>
      </c>
    </row>
    <row r="77" spans="4:10" x14ac:dyDescent="0.35">
      <c r="D77" s="90">
        <v>487</v>
      </c>
      <c r="E77" s="91" t="s">
        <v>306</v>
      </c>
      <c r="F77" s="90">
        <v>1</v>
      </c>
      <c r="G77" s="93">
        <v>1464697</v>
      </c>
      <c r="H77" s="90">
        <v>12</v>
      </c>
      <c r="I77" s="90" t="s">
        <v>362</v>
      </c>
      <c r="J77" s="93">
        <v>17814468</v>
      </c>
    </row>
    <row r="78" spans="4:10" x14ac:dyDescent="0.35">
      <c r="D78" s="90">
        <v>440</v>
      </c>
      <c r="E78" s="91" t="s">
        <v>297</v>
      </c>
      <c r="F78" s="90">
        <v>1</v>
      </c>
      <c r="G78" s="93">
        <v>1679506</v>
      </c>
      <c r="H78" s="90">
        <v>12</v>
      </c>
      <c r="I78" s="90" t="s">
        <v>362</v>
      </c>
      <c r="J78" s="93">
        <v>20427084</v>
      </c>
    </row>
    <row r="79" spans="4:10" x14ac:dyDescent="0.35">
      <c r="D79" s="265" t="s">
        <v>307</v>
      </c>
      <c r="E79" s="265"/>
      <c r="F79" s="95">
        <v>26</v>
      </c>
      <c r="G79" s="96">
        <f>SUM(G50:G78)</f>
        <v>60994808</v>
      </c>
      <c r="H79" s="96">
        <f t="shared" ref="H79:J79" si="0">SUM(H50:H78)</f>
        <v>312</v>
      </c>
      <c r="I79" s="96"/>
      <c r="J79" s="96">
        <f t="shared" si="0"/>
        <v>745663584</v>
      </c>
    </row>
  </sheetData>
  <autoFilter ref="D48:J79"/>
  <mergeCells count="3">
    <mergeCell ref="D5:E5"/>
    <mergeCell ref="D47:J47"/>
    <mergeCell ref="D79:E7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P95"/>
  <sheetViews>
    <sheetView workbookViewId="0">
      <pane xSplit="4" ySplit="7" topLeftCell="E23" activePane="bottomRight" state="frozen"/>
      <selection pane="topRight" activeCell="E1" sqref="E1"/>
      <selection pane="bottomLeft" activeCell="A8" sqref="A8"/>
      <selection pane="bottomRight" activeCell="A36" sqref="A36"/>
    </sheetView>
  </sheetViews>
  <sheetFormatPr baseColWidth="10" defaultRowHeight="15" x14ac:dyDescent="0.25"/>
  <cols>
    <col min="3" max="3" width="47.7109375" bestFit="1" customWidth="1"/>
    <col min="4" max="4" width="13.85546875" customWidth="1"/>
    <col min="5" max="5" width="14.7109375" customWidth="1"/>
    <col min="6" max="6" width="15.7109375" customWidth="1"/>
    <col min="7" max="7" width="13.7109375" customWidth="1"/>
    <col min="8" max="8" width="14.85546875" customWidth="1"/>
    <col min="9" max="9" width="16.140625" customWidth="1"/>
    <col min="12" max="12" width="14.28515625" customWidth="1"/>
    <col min="13" max="13" width="14.140625" customWidth="1"/>
    <col min="15" max="15" width="13.42578125" customWidth="1"/>
  </cols>
  <sheetData>
    <row r="6" spans="1:16" ht="15.75" thickBot="1" x14ac:dyDescent="0.3"/>
    <row r="7" spans="1:16" ht="39" thickBot="1" x14ac:dyDescent="0.3">
      <c r="A7" s="38" t="s">
        <v>311</v>
      </c>
      <c r="B7" s="38" t="s">
        <v>324</v>
      </c>
      <c r="C7" s="39" t="s">
        <v>275</v>
      </c>
      <c r="D7" s="38" t="s">
        <v>276</v>
      </c>
      <c r="E7" s="38" t="s">
        <v>277</v>
      </c>
      <c r="F7" s="38" t="s">
        <v>278</v>
      </c>
      <c r="G7" s="38" t="s">
        <v>279</v>
      </c>
      <c r="H7" s="38" t="s">
        <v>280</v>
      </c>
      <c r="I7" s="38" t="s">
        <v>281</v>
      </c>
      <c r="J7" s="38" t="s">
        <v>282</v>
      </c>
      <c r="K7" s="38" t="s">
        <v>283</v>
      </c>
      <c r="L7" s="38" t="s">
        <v>284</v>
      </c>
      <c r="M7" s="38" t="s">
        <v>285</v>
      </c>
      <c r="N7" s="38" t="s">
        <v>286</v>
      </c>
      <c r="O7" s="38" t="s">
        <v>287</v>
      </c>
      <c r="P7" s="38" t="s">
        <v>288</v>
      </c>
    </row>
    <row r="8" spans="1:16" x14ac:dyDescent="0.25">
      <c r="A8" s="101">
        <v>1</v>
      </c>
      <c r="B8" s="102">
        <v>85</v>
      </c>
      <c r="C8" s="103" t="s">
        <v>289</v>
      </c>
      <c r="D8" s="82">
        <f>+Hoja1!G50</f>
        <v>5712469</v>
      </c>
      <c r="E8" s="19">
        <v>0</v>
      </c>
      <c r="F8" s="19">
        <v>0</v>
      </c>
      <c r="G8" s="19">
        <f>+D8+E8+F8</f>
        <v>5712469</v>
      </c>
      <c r="H8" s="20">
        <f>+G8/30*2</f>
        <v>380831.26666666666</v>
      </c>
      <c r="I8" s="20">
        <f>+G8*35%</f>
        <v>1999364.15</v>
      </c>
      <c r="J8" s="21">
        <f>+(G8*35%)/12+G8/2</f>
        <v>3022848.1791666667</v>
      </c>
      <c r="K8" s="19">
        <f>+(G8*35%)/12+(G8/24)+(G8/12)+G8</f>
        <v>6593141.3041666672</v>
      </c>
      <c r="L8" s="19">
        <f>+(G8+(I8/12)+(J8/12)+((G8/2)/12))*360/720</f>
        <v>3184503.1178819444</v>
      </c>
      <c r="M8" s="19">
        <f>+(G8+(I8/12)+(J8/12)+((G8/2)/12))*360/720</f>
        <v>3184503.1178819444</v>
      </c>
      <c r="N8" s="19">
        <f>+(G8+(I8/12)+(J8/12)+((G8/2)/12)+(K8/12))*360/360</f>
        <v>6918434.6777777774</v>
      </c>
      <c r="O8" s="20">
        <f>+N8*12%</f>
        <v>830212.16133333324</v>
      </c>
      <c r="P8" s="20">
        <f>SUM(H8:O8)</f>
        <v>26113837.974875003</v>
      </c>
    </row>
    <row r="9" spans="1:16" x14ac:dyDescent="0.25">
      <c r="A9" s="107">
        <v>1</v>
      </c>
      <c r="B9" s="108">
        <v>217</v>
      </c>
      <c r="C9" s="109" t="s">
        <v>301</v>
      </c>
      <c r="D9" s="110">
        <f>+Hoja1!G52</f>
        <v>3086209</v>
      </c>
      <c r="E9" s="22">
        <v>0</v>
      </c>
      <c r="F9" s="22">
        <v>0</v>
      </c>
      <c r="G9" s="19">
        <f t="shared" ref="G9:G33" si="0">+D9+E9+F9</f>
        <v>3086209</v>
      </c>
      <c r="H9" s="20">
        <f t="shared" ref="H9:H33" si="1">+G9/30*2</f>
        <v>205747.26666666666</v>
      </c>
      <c r="I9" s="20">
        <f t="shared" ref="I9:I20" si="2">+G9*35%</f>
        <v>1080173.1499999999</v>
      </c>
      <c r="J9" s="21">
        <f t="shared" ref="J9:J33" si="3">+(G9*35%)/12+G9/2</f>
        <v>1633118.9291666667</v>
      </c>
      <c r="K9" s="114">
        <f t="shared" ref="K9:K33" si="4">+(G9*35%)/12+(G9/24)+(G9/12)+G9</f>
        <v>3561999.5541666667</v>
      </c>
      <c r="L9" s="115">
        <f t="shared" ref="L9:L33" si="5">+(G9+(I9/12)+(J9/12)+((G9/2)/12))*360/720</f>
        <v>1720454.3574652779</v>
      </c>
      <c r="M9" s="19">
        <f t="shared" ref="M9:M33" si="6">+(G9+(I9/12)+(J9/12)+((G9/2)/12))*360/720</f>
        <v>1720454.3574652779</v>
      </c>
      <c r="N9" s="19">
        <f t="shared" ref="N9:N33" si="7">+(G9+(I9/12)+(J9/12)+((G9/2)/12)+(K9/12))*360/360</f>
        <v>3737742.0111111109</v>
      </c>
      <c r="O9" s="20">
        <f t="shared" ref="O9:O33" si="8">+N9*12%</f>
        <v>448529.0413333333</v>
      </c>
      <c r="P9" s="20">
        <f t="shared" ref="P9:P33" si="9">SUM(H9:O9)</f>
        <v>14108218.667375</v>
      </c>
    </row>
    <row r="10" spans="1:16" x14ac:dyDescent="0.25">
      <c r="A10" s="107">
        <v>1</v>
      </c>
      <c r="B10" s="108">
        <v>217</v>
      </c>
      <c r="C10" s="109" t="s">
        <v>301</v>
      </c>
      <c r="D10" s="110">
        <f>+Hoja1!G53</f>
        <v>3086209</v>
      </c>
      <c r="E10" s="22">
        <v>0</v>
      </c>
      <c r="F10" s="22">
        <v>0</v>
      </c>
      <c r="G10" s="19">
        <f t="shared" ref="G10" si="10">+D10+E10+F10</f>
        <v>3086209</v>
      </c>
      <c r="H10" s="20">
        <f t="shared" si="1"/>
        <v>205747.26666666666</v>
      </c>
      <c r="I10" s="20">
        <f t="shared" si="2"/>
        <v>1080173.1499999999</v>
      </c>
      <c r="J10" s="21">
        <f t="shared" si="3"/>
        <v>1633118.9291666667</v>
      </c>
      <c r="K10" s="114">
        <f t="shared" si="4"/>
        <v>3561999.5541666667</v>
      </c>
      <c r="L10" s="115">
        <f t="shared" si="5"/>
        <v>1720454.3574652779</v>
      </c>
      <c r="M10" s="19">
        <f t="shared" si="6"/>
        <v>1720454.3574652779</v>
      </c>
      <c r="N10" s="19">
        <f t="shared" si="7"/>
        <v>3737742.0111111109</v>
      </c>
      <c r="O10" s="20">
        <f t="shared" si="8"/>
        <v>448529.0413333333</v>
      </c>
      <c r="P10" s="20">
        <f t="shared" si="9"/>
        <v>14108218.667375</v>
      </c>
    </row>
    <row r="11" spans="1:16" x14ac:dyDescent="0.25">
      <c r="A11" s="107">
        <v>1</v>
      </c>
      <c r="B11" s="108">
        <v>217</v>
      </c>
      <c r="C11" s="109" t="s">
        <v>302</v>
      </c>
      <c r="D11" s="111">
        <v>3022699</v>
      </c>
      <c r="E11" s="22">
        <v>0</v>
      </c>
      <c r="F11" s="22">
        <v>0</v>
      </c>
      <c r="G11" s="19">
        <f t="shared" si="0"/>
        <v>3022699</v>
      </c>
      <c r="H11" s="20">
        <f t="shared" si="1"/>
        <v>201513.26666666666</v>
      </c>
      <c r="I11" s="20">
        <f t="shared" si="2"/>
        <v>1057944.6499999999</v>
      </c>
      <c r="J11" s="21">
        <f t="shared" si="3"/>
        <v>1599511.5541666667</v>
      </c>
      <c r="K11" s="114">
        <f t="shared" si="4"/>
        <v>3488698.4291666667</v>
      </c>
      <c r="L11" s="115">
        <f t="shared" si="5"/>
        <v>1685049.7376736111</v>
      </c>
      <c r="M11" s="19">
        <f t="shared" si="6"/>
        <v>1685049.7376736111</v>
      </c>
      <c r="N11" s="19">
        <f t="shared" si="7"/>
        <v>3660824.3444444444</v>
      </c>
      <c r="O11" s="20">
        <f t="shared" si="8"/>
        <v>439298.9213333333</v>
      </c>
      <c r="P11" s="20">
        <f t="shared" si="9"/>
        <v>13817890.641125001</v>
      </c>
    </row>
    <row r="12" spans="1:16" x14ac:dyDescent="0.25">
      <c r="A12" s="107">
        <v>1</v>
      </c>
      <c r="B12" s="108">
        <v>217</v>
      </c>
      <c r="C12" s="109" t="s">
        <v>303</v>
      </c>
      <c r="D12" s="110">
        <f>+Hoja1!G55</f>
        <v>2688601</v>
      </c>
      <c r="E12" s="22">
        <v>0</v>
      </c>
      <c r="F12" s="22">
        <v>0</v>
      </c>
      <c r="G12" s="19">
        <f t="shared" si="0"/>
        <v>2688601</v>
      </c>
      <c r="H12" s="20">
        <f t="shared" si="1"/>
        <v>179240.06666666668</v>
      </c>
      <c r="I12" s="20">
        <f t="shared" si="2"/>
        <v>941010.35</v>
      </c>
      <c r="J12" s="21">
        <f t="shared" si="3"/>
        <v>1422718.0291666666</v>
      </c>
      <c r="K12" s="114">
        <f t="shared" si="4"/>
        <v>3103093.6541666668</v>
      </c>
      <c r="L12" s="115">
        <f t="shared" si="5"/>
        <v>1498801.7032986111</v>
      </c>
      <c r="M12" s="19">
        <f t="shared" si="6"/>
        <v>1498801.7032986111</v>
      </c>
      <c r="N12" s="19">
        <f t="shared" si="7"/>
        <v>3256194.5444444446</v>
      </c>
      <c r="O12" s="20">
        <f t="shared" si="8"/>
        <v>390743.34533333336</v>
      </c>
      <c r="P12" s="20">
        <f t="shared" si="9"/>
        <v>12290603.396375</v>
      </c>
    </row>
    <row r="13" spans="1:16" x14ac:dyDescent="0.25">
      <c r="A13" s="107">
        <v>1</v>
      </c>
      <c r="B13" s="108">
        <v>217</v>
      </c>
      <c r="C13" s="109" t="s">
        <v>304</v>
      </c>
      <c r="D13" s="110">
        <f>+Hoja1!G56</f>
        <v>2683790</v>
      </c>
      <c r="E13" s="22">
        <v>0</v>
      </c>
      <c r="F13" s="22">
        <v>0</v>
      </c>
      <c r="G13" s="19">
        <f t="shared" si="0"/>
        <v>2683790</v>
      </c>
      <c r="H13" s="20">
        <f t="shared" si="1"/>
        <v>178919.33333333334</v>
      </c>
      <c r="I13" s="20">
        <f t="shared" si="2"/>
        <v>939326.49999999988</v>
      </c>
      <c r="J13" s="21">
        <f t="shared" si="3"/>
        <v>1420172.2083333333</v>
      </c>
      <c r="K13" s="114">
        <f t="shared" si="4"/>
        <v>3097540.9583333335</v>
      </c>
      <c r="L13" s="115">
        <f t="shared" si="5"/>
        <v>1496119.7378472225</v>
      </c>
      <c r="M13" s="19">
        <f t="shared" si="6"/>
        <v>1496119.7378472225</v>
      </c>
      <c r="N13" s="19">
        <f t="shared" si="7"/>
        <v>3250367.8888888895</v>
      </c>
      <c r="O13" s="20">
        <f t="shared" si="8"/>
        <v>390044.14666666673</v>
      </c>
      <c r="P13" s="20">
        <f t="shared" si="9"/>
        <v>12268610.51125</v>
      </c>
    </row>
    <row r="14" spans="1:16" x14ac:dyDescent="0.25">
      <c r="A14" s="107">
        <v>1</v>
      </c>
      <c r="B14" s="108">
        <v>243</v>
      </c>
      <c r="C14" s="109" t="s">
        <v>290</v>
      </c>
      <c r="D14" s="110">
        <f>+Hoja1!G57</f>
        <v>3423308</v>
      </c>
      <c r="E14" s="22">
        <v>0</v>
      </c>
      <c r="F14" s="22">
        <v>0</v>
      </c>
      <c r="G14" s="19">
        <f t="shared" si="0"/>
        <v>3423308</v>
      </c>
      <c r="H14" s="20">
        <f t="shared" si="1"/>
        <v>228220.53333333333</v>
      </c>
      <c r="I14" s="20">
        <f t="shared" si="2"/>
        <v>1198157.7999999998</v>
      </c>
      <c r="J14" s="21">
        <f t="shared" si="3"/>
        <v>1811500.4833333334</v>
      </c>
      <c r="K14" s="114">
        <f t="shared" si="4"/>
        <v>3951067.9833333334</v>
      </c>
      <c r="L14" s="115">
        <f t="shared" si="5"/>
        <v>1908375.3451388888</v>
      </c>
      <c r="M14" s="19">
        <f t="shared" si="6"/>
        <v>1908375.3451388888</v>
      </c>
      <c r="N14" s="19">
        <f t="shared" si="7"/>
        <v>4146006.3555555558</v>
      </c>
      <c r="O14" s="20">
        <f t="shared" si="8"/>
        <v>497520.76266666665</v>
      </c>
      <c r="P14" s="20">
        <f t="shared" si="9"/>
        <v>15649224.608500002</v>
      </c>
    </row>
    <row r="15" spans="1:16" x14ac:dyDescent="0.25">
      <c r="A15" s="104">
        <v>1</v>
      </c>
      <c r="B15" s="105">
        <v>219</v>
      </c>
      <c r="C15" s="103" t="str">
        <f>+Hoja1!E58</f>
        <v>Profesional Universitario Area Control Interno</v>
      </c>
      <c r="D15" s="83">
        <f>+Hoja1!G58</f>
        <v>3399622</v>
      </c>
      <c r="E15" s="22">
        <v>0</v>
      </c>
      <c r="F15" s="22">
        <v>0</v>
      </c>
      <c r="G15" s="19">
        <f t="shared" si="0"/>
        <v>3399622</v>
      </c>
      <c r="H15" s="20">
        <f t="shared" si="1"/>
        <v>226641.46666666667</v>
      </c>
      <c r="I15" s="20">
        <f t="shared" si="2"/>
        <v>1189867.7</v>
      </c>
      <c r="J15" s="21">
        <f t="shared" si="3"/>
        <v>1798966.6416666666</v>
      </c>
      <c r="K15" s="19">
        <f t="shared" si="4"/>
        <v>3923730.3916666666</v>
      </c>
      <c r="L15" s="19">
        <f t="shared" si="5"/>
        <v>1895171.2225694444</v>
      </c>
      <c r="M15" s="19">
        <f t="shared" si="6"/>
        <v>1895171.2225694444</v>
      </c>
      <c r="N15" s="19">
        <f t="shared" si="7"/>
        <v>4117319.9777777777</v>
      </c>
      <c r="O15" s="20">
        <f t="shared" si="8"/>
        <v>494078.39733333333</v>
      </c>
      <c r="P15" s="20">
        <f t="shared" si="9"/>
        <v>15540947.02025</v>
      </c>
    </row>
    <row r="16" spans="1:16" x14ac:dyDescent="0.25">
      <c r="A16" s="104">
        <v>1</v>
      </c>
      <c r="B16" s="105">
        <v>219</v>
      </c>
      <c r="C16" s="103" t="s">
        <v>360</v>
      </c>
      <c r="D16" s="83">
        <v>2571653</v>
      </c>
      <c r="E16" s="23">
        <v>0</v>
      </c>
      <c r="F16" s="23">
        <v>0</v>
      </c>
      <c r="G16" s="19">
        <f t="shared" si="0"/>
        <v>2571653</v>
      </c>
      <c r="H16" s="20">
        <f t="shared" si="1"/>
        <v>171443.53333333333</v>
      </c>
      <c r="I16" s="20">
        <f t="shared" si="2"/>
        <v>900078.54999999993</v>
      </c>
      <c r="J16" s="21">
        <f t="shared" si="3"/>
        <v>1360833.0458333334</v>
      </c>
      <c r="K16" s="19">
        <f t="shared" si="4"/>
        <v>2968116.1708333334</v>
      </c>
      <c r="L16" s="19">
        <f t="shared" si="5"/>
        <v>1433607.2539930556</v>
      </c>
      <c r="M16" s="19">
        <f t="shared" si="6"/>
        <v>1433607.2539930556</v>
      </c>
      <c r="N16" s="19">
        <f t="shared" si="7"/>
        <v>3114557.5222222223</v>
      </c>
      <c r="O16" s="20">
        <f t="shared" si="8"/>
        <v>373746.90266666666</v>
      </c>
      <c r="P16" s="20">
        <f t="shared" si="9"/>
        <v>11755990.232875001</v>
      </c>
    </row>
    <row r="17" spans="1:16" x14ac:dyDescent="0.25">
      <c r="A17" s="107">
        <v>1</v>
      </c>
      <c r="B17" s="112">
        <v>237</v>
      </c>
      <c r="C17" s="113" t="s">
        <v>291</v>
      </c>
      <c r="D17" s="110">
        <f>+Hoja1!G60</f>
        <v>2931810</v>
      </c>
      <c r="E17" s="23">
        <v>0</v>
      </c>
      <c r="F17" s="23">
        <v>0</v>
      </c>
      <c r="G17" s="19">
        <f t="shared" si="0"/>
        <v>2931810</v>
      </c>
      <c r="H17" s="20">
        <f t="shared" si="1"/>
        <v>195454</v>
      </c>
      <c r="I17" s="20">
        <f t="shared" si="2"/>
        <v>1026133.4999999999</v>
      </c>
      <c r="J17" s="21">
        <f t="shared" si="3"/>
        <v>1551416.125</v>
      </c>
      <c r="K17" s="114">
        <f t="shared" si="4"/>
        <v>3383797.375</v>
      </c>
      <c r="L17" s="115">
        <f t="shared" si="5"/>
        <v>1634382.2760416667</v>
      </c>
      <c r="M17" s="19">
        <f t="shared" si="6"/>
        <v>1634382.2760416667</v>
      </c>
      <c r="N17" s="19">
        <f t="shared" si="7"/>
        <v>3550747.6666666665</v>
      </c>
      <c r="O17" s="20">
        <f t="shared" si="8"/>
        <v>426089.72</v>
      </c>
      <c r="P17" s="20">
        <f t="shared" si="9"/>
        <v>13402402.938750001</v>
      </c>
    </row>
    <row r="18" spans="1:16" x14ac:dyDescent="0.25">
      <c r="A18" s="104">
        <v>1</v>
      </c>
      <c r="B18" s="105">
        <v>367</v>
      </c>
      <c r="C18" s="103" t="s">
        <v>292</v>
      </c>
      <c r="D18" s="83">
        <f>+Hoja1!G62</f>
        <v>1961795</v>
      </c>
      <c r="E18" s="23">
        <v>0</v>
      </c>
      <c r="F18" s="23">
        <v>0</v>
      </c>
      <c r="G18" s="19">
        <f t="shared" si="0"/>
        <v>1961795</v>
      </c>
      <c r="H18" s="20">
        <f t="shared" si="1"/>
        <v>130786.33333333333</v>
      </c>
      <c r="I18" s="20">
        <f t="shared" si="2"/>
        <v>686628.25</v>
      </c>
      <c r="J18" s="21">
        <f t="shared" si="3"/>
        <v>1038116.5208333334</v>
      </c>
      <c r="K18" s="19">
        <f t="shared" si="4"/>
        <v>2264238.3958333335</v>
      </c>
      <c r="L18" s="19">
        <f t="shared" si="5"/>
        <v>1093632.5946180555</v>
      </c>
      <c r="M18" s="19">
        <f t="shared" si="6"/>
        <v>1093632.5946180555</v>
      </c>
      <c r="N18" s="19">
        <f t="shared" si="7"/>
        <v>2375951.722222222</v>
      </c>
      <c r="O18" s="20">
        <f t="shared" si="8"/>
        <v>285114.20666666661</v>
      </c>
      <c r="P18" s="20">
        <f t="shared" si="9"/>
        <v>8968100.618125001</v>
      </c>
    </row>
    <row r="19" spans="1:16" x14ac:dyDescent="0.25">
      <c r="A19" s="104">
        <v>1</v>
      </c>
      <c r="B19" s="105">
        <v>367</v>
      </c>
      <c r="C19" s="103" t="s">
        <v>292</v>
      </c>
      <c r="D19" s="83">
        <f>+Hoja1!G63</f>
        <v>1961795</v>
      </c>
      <c r="E19" s="23">
        <v>0</v>
      </c>
      <c r="F19" s="23">
        <v>0</v>
      </c>
      <c r="G19" s="19">
        <f t="shared" si="0"/>
        <v>1961795</v>
      </c>
      <c r="H19" s="20">
        <f t="shared" si="1"/>
        <v>130786.33333333333</v>
      </c>
      <c r="I19" s="20">
        <f t="shared" si="2"/>
        <v>686628.25</v>
      </c>
      <c r="J19" s="21">
        <f t="shared" si="3"/>
        <v>1038116.5208333334</v>
      </c>
      <c r="K19" s="19">
        <f t="shared" si="4"/>
        <v>2264238.3958333335</v>
      </c>
      <c r="L19" s="19">
        <f t="shared" si="5"/>
        <v>1093632.5946180555</v>
      </c>
      <c r="M19" s="19">
        <f t="shared" si="6"/>
        <v>1093632.5946180555</v>
      </c>
      <c r="N19" s="19">
        <f t="shared" si="7"/>
        <v>2375951.722222222</v>
      </c>
      <c r="O19" s="20">
        <f t="shared" si="8"/>
        <v>285114.20666666661</v>
      </c>
      <c r="P19" s="20">
        <f t="shared" si="9"/>
        <v>8968100.618125001</v>
      </c>
    </row>
    <row r="20" spans="1:16" x14ac:dyDescent="0.25">
      <c r="A20" s="104">
        <v>1</v>
      </c>
      <c r="B20" s="105">
        <v>367</v>
      </c>
      <c r="C20" s="103" t="s">
        <v>292</v>
      </c>
      <c r="D20" s="83">
        <f>+Hoja1!G64</f>
        <v>1961795</v>
      </c>
      <c r="E20" s="23">
        <v>0</v>
      </c>
      <c r="F20" s="23">
        <v>0</v>
      </c>
      <c r="G20" s="19">
        <f t="shared" si="0"/>
        <v>1961795</v>
      </c>
      <c r="H20" s="20">
        <f t="shared" si="1"/>
        <v>130786.33333333333</v>
      </c>
      <c r="I20" s="20">
        <f t="shared" si="2"/>
        <v>686628.25</v>
      </c>
      <c r="J20" s="21">
        <f t="shared" si="3"/>
        <v>1038116.5208333334</v>
      </c>
      <c r="K20" s="19">
        <f t="shared" si="4"/>
        <v>2264238.3958333335</v>
      </c>
      <c r="L20" s="19">
        <f t="shared" si="5"/>
        <v>1093632.5946180555</v>
      </c>
      <c r="M20" s="19">
        <f t="shared" si="6"/>
        <v>1093632.5946180555</v>
      </c>
      <c r="N20" s="19">
        <f t="shared" si="7"/>
        <v>2375951.722222222</v>
      </c>
      <c r="O20" s="20">
        <f t="shared" si="8"/>
        <v>285114.20666666661</v>
      </c>
      <c r="P20" s="20">
        <f t="shared" si="9"/>
        <v>8968100.618125001</v>
      </c>
    </row>
    <row r="21" spans="1:16" x14ac:dyDescent="0.25">
      <c r="A21" s="104">
        <v>1</v>
      </c>
      <c r="B21" s="105">
        <v>407</v>
      </c>
      <c r="C21" s="103" t="s">
        <v>293</v>
      </c>
      <c r="D21" s="83">
        <f>+Hoja1!G66</f>
        <v>1712302</v>
      </c>
      <c r="E21" s="23">
        <v>106454</v>
      </c>
      <c r="F21" s="23">
        <v>67824</v>
      </c>
      <c r="G21" s="19">
        <f t="shared" si="0"/>
        <v>1886580</v>
      </c>
      <c r="H21" s="20">
        <f t="shared" si="1"/>
        <v>125772</v>
      </c>
      <c r="I21" s="24">
        <f>+G21*50%</f>
        <v>943290</v>
      </c>
      <c r="J21" s="21">
        <f t="shared" si="3"/>
        <v>998315.25</v>
      </c>
      <c r="K21" s="19">
        <f t="shared" si="4"/>
        <v>2177427.75</v>
      </c>
      <c r="L21" s="19">
        <f t="shared" si="5"/>
        <v>1063493.96875</v>
      </c>
      <c r="M21" s="19">
        <f t="shared" si="6"/>
        <v>1063493.96875</v>
      </c>
      <c r="N21" s="19">
        <f t="shared" si="7"/>
        <v>2308440.25</v>
      </c>
      <c r="O21" s="20">
        <f t="shared" si="8"/>
        <v>277012.83</v>
      </c>
      <c r="P21" s="20">
        <f t="shared" si="9"/>
        <v>8957246.0175000001</v>
      </c>
    </row>
    <row r="22" spans="1:16" x14ac:dyDescent="0.25">
      <c r="A22" s="107">
        <v>1</v>
      </c>
      <c r="B22" s="112">
        <v>412</v>
      </c>
      <c r="C22" s="113" t="s">
        <v>294</v>
      </c>
      <c r="D22" s="110">
        <f>+Hoja1!G67</f>
        <v>1963834</v>
      </c>
      <c r="E22" s="23">
        <v>0</v>
      </c>
      <c r="F22" s="23">
        <v>0</v>
      </c>
      <c r="G22" s="19">
        <f t="shared" si="0"/>
        <v>1963834</v>
      </c>
      <c r="H22" s="20">
        <f t="shared" si="1"/>
        <v>130922.26666666666</v>
      </c>
      <c r="I22" s="24">
        <f t="shared" ref="I22:I33" si="11">+G22*50%</f>
        <v>981917</v>
      </c>
      <c r="J22" s="21">
        <f t="shared" si="3"/>
        <v>1039195.4916666667</v>
      </c>
      <c r="K22" s="114">
        <f t="shared" si="4"/>
        <v>2266591.7416666667</v>
      </c>
      <c r="L22" s="115">
        <f t="shared" si="5"/>
        <v>1107043.2288194443</v>
      </c>
      <c r="M22" s="19">
        <f t="shared" si="6"/>
        <v>1107043.2288194443</v>
      </c>
      <c r="N22" s="19">
        <f t="shared" si="7"/>
        <v>2402969.1027777777</v>
      </c>
      <c r="O22" s="20">
        <f t="shared" si="8"/>
        <v>288356.29233333329</v>
      </c>
      <c r="P22" s="20">
        <f t="shared" si="9"/>
        <v>9324038.3527499996</v>
      </c>
    </row>
    <row r="23" spans="1:16" x14ac:dyDescent="0.25">
      <c r="A23" s="107">
        <v>1</v>
      </c>
      <c r="B23" s="112">
        <v>412</v>
      </c>
      <c r="C23" s="113" t="s">
        <v>294</v>
      </c>
      <c r="D23" s="110">
        <f>+Hoja1!G68</f>
        <v>1963834</v>
      </c>
      <c r="E23" s="23">
        <v>0</v>
      </c>
      <c r="F23" s="23">
        <v>0</v>
      </c>
      <c r="G23" s="19">
        <f t="shared" ref="G23:G26" si="12">+D23+E23+F23</f>
        <v>1963834</v>
      </c>
      <c r="H23" s="20">
        <f t="shared" si="1"/>
        <v>130922.26666666666</v>
      </c>
      <c r="I23" s="24">
        <f t="shared" si="11"/>
        <v>981917</v>
      </c>
      <c r="J23" s="21">
        <f t="shared" si="3"/>
        <v>1039195.4916666667</v>
      </c>
      <c r="K23" s="114">
        <f t="shared" si="4"/>
        <v>2266591.7416666667</v>
      </c>
      <c r="L23" s="115">
        <f t="shared" si="5"/>
        <v>1107043.2288194443</v>
      </c>
      <c r="M23" s="19">
        <f t="shared" si="6"/>
        <v>1107043.2288194443</v>
      </c>
      <c r="N23" s="19">
        <f t="shared" si="7"/>
        <v>2402969.1027777777</v>
      </c>
      <c r="O23" s="20">
        <f t="shared" si="8"/>
        <v>288356.29233333329</v>
      </c>
      <c r="P23" s="20">
        <f t="shared" si="9"/>
        <v>9324038.3527499996</v>
      </c>
    </row>
    <row r="24" spans="1:16" x14ac:dyDescent="0.25">
      <c r="A24" s="107">
        <v>1</v>
      </c>
      <c r="B24" s="112">
        <v>412</v>
      </c>
      <c r="C24" s="113" t="s">
        <v>294</v>
      </c>
      <c r="D24" s="110">
        <f>+Hoja1!G69</f>
        <v>1963834</v>
      </c>
      <c r="E24" s="23">
        <v>0</v>
      </c>
      <c r="F24" s="23">
        <v>0</v>
      </c>
      <c r="G24" s="19">
        <f t="shared" si="12"/>
        <v>1963834</v>
      </c>
      <c r="H24" s="20">
        <f t="shared" si="1"/>
        <v>130922.26666666666</v>
      </c>
      <c r="I24" s="24">
        <f t="shared" si="11"/>
        <v>981917</v>
      </c>
      <c r="J24" s="21">
        <f t="shared" si="3"/>
        <v>1039195.4916666667</v>
      </c>
      <c r="K24" s="114">
        <f t="shared" si="4"/>
        <v>2266591.7416666667</v>
      </c>
      <c r="L24" s="115">
        <f t="shared" si="5"/>
        <v>1107043.2288194443</v>
      </c>
      <c r="M24" s="19">
        <f t="shared" si="6"/>
        <v>1107043.2288194443</v>
      </c>
      <c r="N24" s="19">
        <f t="shared" si="7"/>
        <v>2402969.1027777777</v>
      </c>
      <c r="O24" s="20">
        <f t="shared" si="8"/>
        <v>288356.29233333329</v>
      </c>
      <c r="P24" s="20">
        <f t="shared" si="9"/>
        <v>9324038.3527499996</v>
      </c>
    </row>
    <row r="25" spans="1:16" x14ac:dyDescent="0.25">
      <c r="A25" s="107">
        <v>1</v>
      </c>
      <c r="B25" s="112">
        <v>412</v>
      </c>
      <c r="C25" s="113" t="s">
        <v>294</v>
      </c>
      <c r="D25" s="110">
        <f>+Hoja1!G70</f>
        <v>1963834</v>
      </c>
      <c r="E25" s="23">
        <v>0</v>
      </c>
      <c r="F25" s="23">
        <v>0</v>
      </c>
      <c r="G25" s="19">
        <f t="shared" si="12"/>
        <v>1963834</v>
      </c>
      <c r="H25" s="20">
        <f t="shared" si="1"/>
        <v>130922.26666666666</v>
      </c>
      <c r="I25" s="24">
        <f t="shared" si="11"/>
        <v>981917</v>
      </c>
      <c r="J25" s="21">
        <f t="shared" si="3"/>
        <v>1039195.4916666667</v>
      </c>
      <c r="K25" s="114">
        <f t="shared" si="4"/>
        <v>2266591.7416666667</v>
      </c>
      <c r="L25" s="115">
        <f t="shared" si="5"/>
        <v>1107043.2288194443</v>
      </c>
      <c r="M25" s="19">
        <f t="shared" si="6"/>
        <v>1107043.2288194443</v>
      </c>
      <c r="N25" s="19">
        <f t="shared" si="7"/>
        <v>2402969.1027777777</v>
      </c>
      <c r="O25" s="20">
        <f t="shared" si="8"/>
        <v>288356.29233333329</v>
      </c>
      <c r="P25" s="20">
        <f t="shared" si="9"/>
        <v>9324038.3527499996</v>
      </c>
    </row>
    <row r="26" spans="1:16" x14ac:dyDescent="0.25">
      <c r="A26" s="107">
        <v>1</v>
      </c>
      <c r="B26" s="112">
        <v>412</v>
      </c>
      <c r="C26" s="113" t="s">
        <v>294</v>
      </c>
      <c r="D26" s="110">
        <f>+Hoja1!G71</f>
        <v>1963834</v>
      </c>
      <c r="E26" s="23">
        <v>0</v>
      </c>
      <c r="F26" s="23">
        <v>0</v>
      </c>
      <c r="G26" s="19">
        <f t="shared" si="12"/>
        <v>1963834</v>
      </c>
      <c r="H26" s="20">
        <f t="shared" si="1"/>
        <v>130922.26666666666</v>
      </c>
      <c r="I26" s="24">
        <f t="shared" si="11"/>
        <v>981917</v>
      </c>
      <c r="J26" s="21">
        <f t="shared" si="3"/>
        <v>1039195.4916666667</v>
      </c>
      <c r="K26" s="114">
        <f t="shared" si="4"/>
        <v>2266591.7416666667</v>
      </c>
      <c r="L26" s="115">
        <f t="shared" si="5"/>
        <v>1107043.2288194443</v>
      </c>
      <c r="M26" s="19">
        <f t="shared" si="6"/>
        <v>1107043.2288194443</v>
      </c>
      <c r="N26" s="19">
        <f t="shared" si="7"/>
        <v>2402969.1027777777</v>
      </c>
      <c r="O26" s="20">
        <f t="shared" si="8"/>
        <v>288356.29233333329</v>
      </c>
      <c r="P26" s="20">
        <f t="shared" si="9"/>
        <v>9324038.3527499996</v>
      </c>
    </row>
    <row r="27" spans="1:16" x14ac:dyDescent="0.25">
      <c r="A27" s="107">
        <v>1</v>
      </c>
      <c r="B27" s="112">
        <v>412</v>
      </c>
      <c r="C27" s="113" t="s">
        <v>295</v>
      </c>
      <c r="D27" s="110">
        <f>+Hoja1!G72</f>
        <v>1604025</v>
      </c>
      <c r="E27" s="23">
        <v>106454</v>
      </c>
      <c r="F27" s="23">
        <v>67824</v>
      </c>
      <c r="G27" s="19">
        <f t="shared" si="0"/>
        <v>1778303</v>
      </c>
      <c r="H27" s="20">
        <f t="shared" si="1"/>
        <v>118553.53333333334</v>
      </c>
      <c r="I27" s="24">
        <f t="shared" si="11"/>
        <v>889151.5</v>
      </c>
      <c r="J27" s="21">
        <f t="shared" si="3"/>
        <v>941018.67083333328</v>
      </c>
      <c r="K27" s="114">
        <f t="shared" si="4"/>
        <v>2052458.0458333334</v>
      </c>
      <c r="L27" s="115">
        <f t="shared" si="5"/>
        <v>1002456.5696180556</v>
      </c>
      <c r="M27" s="19">
        <f t="shared" si="6"/>
        <v>1002456.5696180556</v>
      </c>
      <c r="N27" s="19">
        <f t="shared" si="7"/>
        <v>2175951.3097222219</v>
      </c>
      <c r="O27" s="20">
        <f t="shared" si="8"/>
        <v>261114.15716666661</v>
      </c>
      <c r="P27" s="20">
        <f t="shared" si="9"/>
        <v>8443160.3561250009</v>
      </c>
    </row>
    <row r="28" spans="1:16" x14ac:dyDescent="0.25">
      <c r="A28" s="107">
        <v>1</v>
      </c>
      <c r="B28" s="112">
        <v>412</v>
      </c>
      <c r="C28" s="113" t="s">
        <v>295</v>
      </c>
      <c r="D28" s="110">
        <f>+D27</f>
        <v>1604025</v>
      </c>
      <c r="E28" s="23">
        <v>106454</v>
      </c>
      <c r="F28" s="23">
        <v>67824</v>
      </c>
      <c r="G28" s="19">
        <f t="shared" ref="G28" si="13">+D28+E28+F28</f>
        <v>1778303</v>
      </c>
      <c r="H28" s="20">
        <f t="shared" si="1"/>
        <v>118553.53333333334</v>
      </c>
      <c r="I28" s="24">
        <f t="shared" si="11"/>
        <v>889151.5</v>
      </c>
      <c r="J28" s="21">
        <f t="shared" si="3"/>
        <v>941018.67083333328</v>
      </c>
      <c r="K28" s="114">
        <f t="shared" si="4"/>
        <v>2052458.0458333334</v>
      </c>
      <c r="L28" s="115">
        <f t="shared" si="5"/>
        <v>1002456.5696180556</v>
      </c>
      <c r="M28" s="19">
        <f t="shared" si="6"/>
        <v>1002456.5696180556</v>
      </c>
      <c r="N28" s="19">
        <f t="shared" si="7"/>
        <v>2175951.3097222219</v>
      </c>
      <c r="O28" s="20">
        <f t="shared" si="8"/>
        <v>261114.15716666661</v>
      </c>
      <c r="P28" s="20">
        <f t="shared" si="9"/>
        <v>8443160.3561250009</v>
      </c>
    </row>
    <row r="29" spans="1:16" x14ac:dyDescent="0.25">
      <c r="A29" s="104">
        <v>1</v>
      </c>
      <c r="B29" s="105">
        <v>477</v>
      </c>
      <c r="C29" s="103" t="s">
        <v>296</v>
      </c>
      <c r="D29" s="83">
        <f>+Hoja1!G74</f>
        <v>1464697</v>
      </c>
      <c r="E29" s="23">
        <v>106454</v>
      </c>
      <c r="F29" s="23">
        <v>67824</v>
      </c>
      <c r="G29" s="19">
        <f t="shared" si="0"/>
        <v>1638975</v>
      </c>
      <c r="H29" s="20">
        <f t="shared" si="1"/>
        <v>109265</v>
      </c>
      <c r="I29" s="24">
        <f t="shared" si="11"/>
        <v>819487.5</v>
      </c>
      <c r="J29" s="21">
        <f t="shared" si="3"/>
        <v>867290.9375</v>
      </c>
      <c r="K29" s="19">
        <f t="shared" si="4"/>
        <v>1891650.3125</v>
      </c>
      <c r="L29" s="19">
        <f t="shared" si="5"/>
        <v>923915.24739583337</v>
      </c>
      <c r="M29" s="19">
        <f t="shared" si="6"/>
        <v>923915.24739583337</v>
      </c>
      <c r="N29" s="19">
        <f t="shared" si="7"/>
        <v>2005468.0208333333</v>
      </c>
      <c r="O29" s="20">
        <f t="shared" si="8"/>
        <v>240656.16249999998</v>
      </c>
      <c r="P29" s="20">
        <f t="shared" si="9"/>
        <v>7781648.4281249987</v>
      </c>
    </row>
    <row r="30" spans="1:16" x14ac:dyDescent="0.25">
      <c r="A30" s="104">
        <v>2</v>
      </c>
      <c r="B30" s="105">
        <v>477</v>
      </c>
      <c r="C30" s="103" t="s">
        <v>296</v>
      </c>
      <c r="D30" s="83">
        <f>+Hoja1!G75</f>
        <v>1464697</v>
      </c>
      <c r="E30" s="23">
        <v>106454</v>
      </c>
      <c r="F30" s="23">
        <v>67824</v>
      </c>
      <c r="G30" s="19">
        <f t="shared" ref="G30" si="14">+D30+E30+F30</f>
        <v>1638975</v>
      </c>
      <c r="H30" s="20">
        <f t="shared" si="1"/>
        <v>109265</v>
      </c>
      <c r="I30" s="24">
        <f t="shared" si="11"/>
        <v>819487.5</v>
      </c>
      <c r="J30" s="21">
        <f t="shared" si="3"/>
        <v>867290.9375</v>
      </c>
      <c r="K30" s="19">
        <f t="shared" si="4"/>
        <v>1891650.3125</v>
      </c>
      <c r="L30" s="19">
        <f t="shared" si="5"/>
        <v>923915.24739583337</v>
      </c>
      <c r="M30" s="19">
        <f t="shared" si="6"/>
        <v>923915.24739583337</v>
      </c>
      <c r="N30" s="19">
        <f t="shared" si="7"/>
        <v>2005468.0208333333</v>
      </c>
      <c r="O30" s="20">
        <f t="shared" si="8"/>
        <v>240656.16249999998</v>
      </c>
      <c r="P30" s="20">
        <f t="shared" si="9"/>
        <v>7781648.4281249987</v>
      </c>
    </row>
    <row r="31" spans="1:16" x14ac:dyDescent="0.25">
      <c r="A31" s="104">
        <v>1</v>
      </c>
      <c r="B31" s="105">
        <v>480</v>
      </c>
      <c r="C31" s="103" t="s">
        <v>305</v>
      </c>
      <c r="D31" s="83">
        <f>+Hoja1!G76</f>
        <v>1689934</v>
      </c>
      <c r="E31" s="23">
        <v>106454</v>
      </c>
      <c r="F31" s="23">
        <v>67824</v>
      </c>
      <c r="G31" s="19">
        <f t="shared" si="0"/>
        <v>1864212</v>
      </c>
      <c r="H31" s="20">
        <f t="shared" si="1"/>
        <v>124280.8</v>
      </c>
      <c r="I31" s="24">
        <f t="shared" si="11"/>
        <v>932106</v>
      </c>
      <c r="J31" s="21">
        <f t="shared" si="3"/>
        <v>986478.85</v>
      </c>
      <c r="K31" s="19">
        <f t="shared" si="4"/>
        <v>2151611.35</v>
      </c>
      <c r="L31" s="19">
        <f t="shared" si="5"/>
        <v>1050884.7854166667</v>
      </c>
      <c r="M31" s="19">
        <f t="shared" si="6"/>
        <v>1050884.7854166667</v>
      </c>
      <c r="N31" s="19">
        <f t="shared" si="7"/>
        <v>2281070.5166666666</v>
      </c>
      <c r="O31" s="20">
        <f t="shared" si="8"/>
        <v>273728.462</v>
      </c>
      <c r="P31" s="20">
        <f t="shared" si="9"/>
        <v>8851045.5494999979</v>
      </c>
    </row>
    <row r="32" spans="1:16" x14ac:dyDescent="0.25">
      <c r="A32" s="104">
        <v>1</v>
      </c>
      <c r="B32" s="105">
        <v>487</v>
      </c>
      <c r="C32" s="103" t="s">
        <v>306</v>
      </c>
      <c r="D32" s="83">
        <f>+Hoja1!G77</f>
        <v>1464697</v>
      </c>
      <c r="E32" s="23">
        <v>106454</v>
      </c>
      <c r="F32" s="23">
        <v>67824</v>
      </c>
      <c r="G32" s="19">
        <f t="shared" si="0"/>
        <v>1638975</v>
      </c>
      <c r="H32" s="20">
        <f t="shared" si="1"/>
        <v>109265</v>
      </c>
      <c r="I32" s="24">
        <f t="shared" si="11"/>
        <v>819487.5</v>
      </c>
      <c r="J32" s="21">
        <f t="shared" si="3"/>
        <v>867290.9375</v>
      </c>
      <c r="K32" s="19">
        <f t="shared" si="4"/>
        <v>1891650.3125</v>
      </c>
      <c r="L32" s="19">
        <f t="shared" si="5"/>
        <v>923915.24739583337</v>
      </c>
      <c r="M32" s="19">
        <f t="shared" si="6"/>
        <v>923915.24739583337</v>
      </c>
      <c r="N32" s="19">
        <f t="shared" si="7"/>
        <v>2005468.0208333333</v>
      </c>
      <c r="O32" s="20">
        <f t="shared" si="8"/>
        <v>240656.16249999998</v>
      </c>
      <c r="P32" s="20">
        <f t="shared" si="9"/>
        <v>7781648.4281249987</v>
      </c>
    </row>
    <row r="33" spans="1:16" x14ac:dyDescent="0.25">
      <c r="A33" s="104">
        <v>1</v>
      </c>
      <c r="B33" s="105">
        <v>440</v>
      </c>
      <c r="C33" s="103" t="s">
        <v>297</v>
      </c>
      <c r="D33" s="83">
        <f>+Hoja1!G78</f>
        <v>1679506</v>
      </c>
      <c r="E33" s="23">
        <v>106454</v>
      </c>
      <c r="F33" s="23">
        <v>67824</v>
      </c>
      <c r="G33" s="19">
        <f t="shared" si="0"/>
        <v>1853784</v>
      </c>
      <c r="H33" s="20">
        <f t="shared" si="1"/>
        <v>123585.60000000001</v>
      </c>
      <c r="I33" s="24">
        <f t="shared" si="11"/>
        <v>926892</v>
      </c>
      <c r="J33" s="21">
        <f t="shared" si="3"/>
        <v>980960.7</v>
      </c>
      <c r="K33" s="19">
        <f t="shared" si="4"/>
        <v>2139575.7000000002</v>
      </c>
      <c r="L33" s="19">
        <f t="shared" si="5"/>
        <v>1045006.3625</v>
      </c>
      <c r="M33" s="19">
        <f t="shared" si="6"/>
        <v>1045006.3625</v>
      </c>
      <c r="N33" s="19">
        <f t="shared" si="7"/>
        <v>2268310.7000000002</v>
      </c>
      <c r="O33" s="20">
        <f t="shared" si="8"/>
        <v>272197.28399999999</v>
      </c>
      <c r="P33" s="20">
        <f t="shared" si="9"/>
        <v>8801534.7090000007</v>
      </c>
    </row>
    <row r="34" spans="1:16" ht="16.5" x14ac:dyDescent="0.3">
      <c r="A34" s="266" t="s">
        <v>307</v>
      </c>
      <c r="B34" s="267"/>
      <c r="C34" s="268"/>
      <c r="D34" s="79">
        <f>SUM(D8:D33)</f>
        <v>60994808</v>
      </c>
      <c r="E34" s="79">
        <f t="shared" ref="E34:P34" si="15">SUM(E8:E33)</f>
        <v>851632</v>
      </c>
      <c r="F34" s="79">
        <f t="shared" si="15"/>
        <v>542592</v>
      </c>
      <c r="G34" s="79">
        <f>SUM(G8:G33)</f>
        <v>62389032</v>
      </c>
      <c r="H34" s="79">
        <f t="shared" si="15"/>
        <v>4159268.8</v>
      </c>
      <c r="I34" s="79">
        <f t="shared" si="15"/>
        <v>25420752.75</v>
      </c>
      <c r="J34" s="79">
        <f t="shared" si="15"/>
        <v>33014196.100000001</v>
      </c>
      <c r="K34" s="79">
        <f t="shared" si="15"/>
        <v>72007341.100000009</v>
      </c>
      <c r="L34" s="79">
        <f t="shared" si="15"/>
        <v>34929077.035416663</v>
      </c>
      <c r="M34" s="79">
        <f t="shared" si="15"/>
        <v>34929077.035416663</v>
      </c>
      <c r="N34" s="79">
        <f t="shared" si="15"/>
        <v>75858765.829166666</v>
      </c>
      <c r="O34" s="79">
        <f t="shared" si="15"/>
        <v>9103051.8994999956</v>
      </c>
      <c r="P34" s="79">
        <f t="shared" si="15"/>
        <v>289421530.54949999</v>
      </c>
    </row>
    <row r="35" spans="1:16" ht="16.5" x14ac:dyDescent="0.25">
      <c r="N35" s="28"/>
    </row>
    <row r="36" spans="1:16" x14ac:dyDescent="0.25">
      <c r="D36" t="s">
        <v>343</v>
      </c>
      <c r="E36" s="99">
        <f>+E21+E33+E32+E31+E30+E29</f>
        <v>638724</v>
      </c>
      <c r="F36" s="99">
        <f>+F21+F33+F32+F31+F30+F29</f>
        <v>406944</v>
      </c>
      <c r="H36" s="1">
        <f>+H9+H10+H11+H12+H13+H14+H17+H22+H23+H24+H25+H26+H27+H28</f>
        <v>2286560.1333333328</v>
      </c>
      <c r="K36" s="1">
        <f>+K9+K10+K11+K12+K13+K14+K17+K22+K23+K24+K25+K26+K27+K28</f>
        <v>39586072.308333337</v>
      </c>
      <c r="L36" s="1">
        <f>+L9+L10+L11+L12+L13+L14+L17+L22+L23+L24+L25+L26+L27+L28</f>
        <v>19203766.798263885</v>
      </c>
      <c r="M36" s="1">
        <f>+M9+M10+M11+M12+M13+M14+M17+M22+M23+M24+M25+M26+M27+M28</f>
        <v>19203766.798263885</v>
      </c>
    </row>
    <row r="37" spans="1:16" x14ac:dyDescent="0.25">
      <c r="E37" s="100">
        <f>+E36*12</f>
        <v>7664688</v>
      </c>
      <c r="F37" s="100">
        <f>+F36*12</f>
        <v>4883328</v>
      </c>
    </row>
    <row r="39" spans="1:16" x14ac:dyDescent="0.25">
      <c r="E39" s="99">
        <f>+E27+E28</f>
        <v>212908</v>
      </c>
      <c r="F39" s="99">
        <f>+F27+F28</f>
        <v>135648</v>
      </c>
    </row>
    <row r="40" spans="1:16" x14ac:dyDescent="0.25">
      <c r="E40" s="99">
        <f>+E39*12</f>
        <v>2554896</v>
      </c>
      <c r="F40" s="99">
        <f>+F39*12</f>
        <v>1627776</v>
      </c>
    </row>
    <row r="95" spans="4:4" x14ac:dyDescent="0.25">
      <c r="D95" s="27">
        <f>+'Prestaciones Sociales'!J9+'Prestaciones Sociales'!J10+'Prestaciones Sociales'!J11</f>
        <v>4865749.4124999996</v>
      </c>
    </row>
  </sheetData>
  <mergeCells count="1">
    <mergeCell ref="A34:C3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34"/>
  <sheetViews>
    <sheetView workbookViewId="0">
      <selection activeCell="B8" sqref="B8"/>
    </sheetView>
  </sheetViews>
  <sheetFormatPr baseColWidth="10" defaultRowHeight="14.25" x14ac:dyDescent="0.2"/>
  <cols>
    <col min="1" max="1" width="10.7109375" style="86" customWidth="1"/>
    <col min="2" max="2" width="10" style="86" customWidth="1"/>
    <col min="3" max="3" width="45.85546875" style="86" customWidth="1"/>
    <col min="4" max="4" width="16" style="86" customWidth="1"/>
    <col min="5" max="5" width="18" style="86" customWidth="1"/>
    <col min="6" max="8" width="16" style="86" customWidth="1"/>
    <col min="9" max="9" width="17.85546875" style="86" customWidth="1"/>
    <col min="10" max="10" width="15.140625" style="86" customWidth="1"/>
    <col min="11" max="16384" width="11.42578125" style="86"/>
  </cols>
  <sheetData>
    <row r="6" spans="1:11" ht="15" thickBot="1" x14ac:dyDescent="0.25"/>
    <row r="7" spans="1:11" ht="39" thickBot="1" x14ac:dyDescent="0.25">
      <c r="A7" s="38" t="s">
        <v>311</v>
      </c>
      <c r="B7" s="38" t="s">
        <v>324</v>
      </c>
      <c r="C7" s="39" t="s">
        <v>275</v>
      </c>
      <c r="D7" s="38" t="s">
        <v>276</v>
      </c>
      <c r="E7" s="38" t="s">
        <v>277</v>
      </c>
      <c r="F7" s="38" t="s">
        <v>278</v>
      </c>
      <c r="G7" s="38" t="s">
        <v>279</v>
      </c>
      <c r="H7" s="80" t="s">
        <v>298</v>
      </c>
      <c r="I7" s="80" t="s">
        <v>299</v>
      </c>
      <c r="J7" s="80" t="s">
        <v>300</v>
      </c>
      <c r="K7" s="80" t="s">
        <v>288</v>
      </c>
    </row>
    <row r="8" spans="1:11" x14ac:dyDescent="0.2">
      <c r="A8" s="36">
        <v>1</v>
      </c>
      <c r="B8" s="31">
        <v>85</v>
      </c>
      <c r="C8" s="34" t="s">
        <v>289</v>
      </c>
      <c r="D8" s="84">
        <f>+Hoja1!G50</f>
        <v>5712469</v>
      </c>
      <c r="E8" s="19">
        <v>0</v>
      </c>
      <c r="F8" s="19">
        <v>0</v>
      </c>
      <c r="G8" s="19">
        <f>+D8+E8+F8</f>
        <v>5712469</v>
      </c>
      <c r="H8" s="87">
        <f>+G8*4%*12</f>
        <v>2741985.12</v>
      </c>
      <c r="I8" s="87">
        <f>+G8*3%*12</f>
        <v>2056488.84</v>
      </c>
      <c r="J8" s="87">
        <f>+G8*2%*12</f>
        <v>1370992.56</v>
      </c>
      <c r="K8" s="87">
        <f>+H8+I8+J8</f>
        <v>6169466.5199999996</v>
      </c>
    </row>
    <row r="9" spans="1:11" x14ac:dyDescent="0.2">
      <c r="A9" s="37">
        <v>1</v>
      </c>
      <c r="B9" s="32">
        <v>217</v>
      </c>
      <c r="C9" s="35" t="s">
        <v>301</v>
      </c>
      <c r="D9" s="85">
        <f>+Hoja1!G52</f>
        <v>3086209</v>
      </c>
      <c r="E9" s="22">
        <v>0</v>
      </c>
      <c r="F9" s="22">
        <v>0</v>
      </c>
      <c r="G9" s="19">
        <f t="shared" ref="G9:G33" si="0">+D9+E9+F9</f>
        <v>3086209</v>
      </c>
      <c r="H9" s="87">
        <f>+G9*4%*12</f>
        <v>1481380.32</v>
      </c>
      <c r="I9" s="87">
        <f>+G9*3%*12</f>
        <v>1111035.2399999998</v>
      </c>
      <c r="J9" s="87">
        <f>+G9*2%*12</f>
        <v>740690.16</v>
      </c>
      <c r="K9" s="87">
        <f>+H9+I9+J9</f>
        <v>3333105.7199999997</v>
      </c>
    </row>
    <row r="10" spans="1:11" x14ac:dyDescent="0.2">
      <c r="A10" s="37">
        <v>1</v>
      </c>
      <c r="B10" s="32">
        <v>217</v>
      </c>
      <c r="C10" s="35" t="s">
        <v>301</v>
      </c>
      <c r="D10" s="85">
        <f>+Hoja1!G53</f>
        <v>3086209</v>
      </c>
      <c r="E10" s="22">
        <v>0</v>
      </c>
      <c r="F10" s="22">
        <v>0</v>
      </c>
      <c r="G10" s="19">
        <f t="shared" si="0"/>
        <v>3086209</v>
      </c>
      <c r="H10" s="87">
        <f t="shared" ref="H10:H33" si="1">+G10*4%*12</f>
        <v>1481380.32</v>
      </c>
      <c r="I10" s="87">
        <f t="shared" ref="I10:I33" si="2">+G10*3%*12</f>
        <v>1111035.2399999998</v>
      </c>
      <c r="J10" s="87">
        <f t="shared" ref="J10:J33" si="3">+G10*2%*12</f>
        <v>740690.16</v>
      </c>
      <c r="K10" s="87">
        <f t="shared" ref="K10:K33" si="4">+H10+I10+J10</f>
        <v>3333105.7199999997</v>
      </c>
    </row>
    <row r="11" spans="1:11" x14ac:dyDescent="0.2">
      <c r="A11" s="37">
        <v>1</v>
      </c>
      <c r="B11" s="32">
        <v>217</v>
      </c>
      <c r="C11" s="35" t="s">
        <v>302</v>
      </c>
      <c r="D11" s="78">
        <v>3022699</v>
      </c>
      <c r="E11" s="22">
        <v>0</v>
      </c>
      <c r="F11" s="22">
        <v>0</v>
      </c>
      <c r="G11" s="19">
        <f t="shared" si="0"/>
        <v>3022699</v>
      </c>
      <c r="H11" s="87">
        <f t="shared" si="1"/>
        <v>1450895.52</v>
      </c>
      <c r="I11" s="87">
        <f t="shared" si="2"/>
        <v>1088171.6400000001</v>
      </c>
      <c r="J11" s="87">
        <f t="shared" si="3"/>
        <v>725447.76</v>
      </c>
      <c r="K11" s="87">
        <f t="shared" si="4"/>
        <v>3264514.92</v>
      </c>
    </row>
    <row r="12" spans="1:11" x14ac:dyDescent="0.2">
      <c r="A12" s="37">
        <v>1</v>
      </c>
      <c r="B12" s="32">
        <v>217</v>
      </c>
      <c r="C12" s="35" t="s">
        <v>303</v>
      </c>
      <c r="D12" s="22">
        <f>+Hoja1!G55</f>
        <v>2688601</v>
      </c>
      <c r="E12" s="22">
        <v>0</v>
      </c>
      <c r="F12" s="22">
        <v>0</v>
      </c>
      <c r="G12" s="19">
        <f t="shared" si="0"/>
        <v>2688601</v>
      </c>
      <c r="H12" s="87">
        <f t="shared" si="1"/>
        <v>1290528.48</v>
      </c>
      <c r="I12" s="87">
        <f t="shared" si="2"/>
        <v>967896.36</v>
      </c>
      <c r="J12" s="87">
        <f t="shared" si="3"/>
        <v>645264.24</v>
      </c>
      <c r="K12" s="87">
        <f t="shared" si="4"/>
        <v>2903689.08</v>
      </c>
    </row>
    <row r="13" spans="1:11" x14ac:dyDescent="0.2">
      <c r="A13" s="37">
        <v>1</v>
      </c>
      <c r="B13" s="32">
        <v>217</v>
      </c>
      <c r="C13" s="35" t="s">
        <v>304</v>
      </c>
      <c r="D13" s="22">
        <f>+Hoja1!G56</f>
        <v>2683790</v>
      </c>
      <c r="E13" s="22">
        <v>0</v>
      </c>
      <c r="F13" s="22">
        <v>0</v>
      </c>
      <c r="G13" s="19">
        <f t="shared" si="0"/>
        <v>2683790</v>
      </c>
      <c r="H13" s="87">
        <f t="shared" si="1"/>
        <v>1288219.2000000002</v>
      </c>
      <c r="I13" s="87">
        <f t="shared" si="2"/>
        <v>966164.39999999991</v>
      </c>
      <c r="J13" s="87">
        <f t="shared" si="3"/>
        <v>644109.60000000009</v>
      </c>
      <c r="K13" s="87">
        <f t="shared" si="4"/>
        <v>2898493.2</v>
      </c>
    </row>
    <row r="14" spans="1:11" x14ac:dyDescent="0.2">
      <c r="A14" s="37">
        <v>1</v>
      </c>
      <c r="B14" s="32">
        <v>243</v>
      </c>
      <c r="C14" s="35" t="s">
        <v>290</v>
      </c>
      <c r="D14" s="22">
        <f>+Hoja1!G57</f>
        <v>3423308</v>
      </c>
      <c r="E14" s="22">
        <v>0</v>
      </c>
      <c r="F14" s="22">
        <v>0</v>
      </c>
      <c r="G14" s="19">
        <f t="shared" si="0"/>
        <v>3423308</v>
      </c>
      <c r="H14" s="87">
        <f t="shared" si="1"/>
        <v>1643187.84</v>
      </c>
      <c r="I14" s="87">
        <f t="shared" si="2"/>
        <v>1232390.8799999999</v>
      </c>
      <c r="J14" s="87">
        <f t="shared" si="3"/>
        <v>821593.92</v>
      </c>
      <c r="K14" s="87">
        <f t="shared" si="4"/>
        <v>3697172.6399999997</v>
      </c>
    </row>
    <row r="15" spans="1:11" x14ac:dyDescent="0.2">
      <c r="A15" s="37">
        <v>1</v>
      </c>
      <c r="B15" s="33">
        <v>219</v>
      </c>
      <c r="C15" s="34" t="str">
        <f>+Hoja1!E58</f>
        <v>Profesional Universitario Area Control Interno</v>
      </c>
      <c r="D15" s="22">
        <f>+Hoja1!G58</f>
        <v>3399622</v>
      </c>
      <c r="E15" s="22">
        <v>0</v>
      </c>
      <c r="F15" s="22">
        <v>0</v>
      </c>
      <c r="G15" s="19">
        <f t="shared" si="0"/>
        <v>3399622</v>
      </c>
      <c r="H15" s="87">
        <f t="shared" si="1"/>
        <v>1631818.56</v>
      </c>
      <c r="I15" s="87">
        <f t="shared" si="2"/>
        <v>1223863.92</v>
      </c>
      <c r="J15" s="87">
        <f t="shared" si="3"/>
        <v>815909.28</v>
      </c>
      <c r="K15" s="87">
        <f t="shared" si="4"/>
        <v>3671591.76</v>
      </c>
    </row>
    <row r="16" spans="1:11" x14ac:dyDescent="0.2">
      <c r="A16" s="37">
        <v>1</v>
      </c>
      <c r="B16" s="33">
        <v>219</v>
      </c>
      <c r="C16" s="34" t="s">
        <v>360</v>
      </c>
      <c r="D16" s="22">
        <v>2571653</v>
      </c>
      <c r="E16" s="23">
        <v>0</v>
      </c>
      <c r="F16" s="23">
        <v>0</v>
      </c>
      <c r="G16" s="19">
        <f t="shared" si="0"/>
        <v>2571653</v>
      </c>
      <c r="H16" s="87">
        <f t="shared" si="1"/>
        <v>1234393.44</v>
      </c>
      <c r="I16" s="87">
        <f t="shared" si="2"/>
        <v>925795.08</v>
      </c>
      <c r="J16" s="87">
        <f t="shared" si="3"/>
        <v>617196.72</v>
      </c>
      <c r="K16" s="87">
        <f t="shared" si="4"/>
        <v>2777385.24</v>
      </c>
    </row>
    <row r="17" spans="1:11" x14ac:dyDescent="0.2">
      <c r="A17" s="37">
        <v>1</v>
      </c>
      <c r="B17" s="33">
        <v>237</v>
      </c>
      <c r="C17" s="34" t="s">
        <v>291</v>
      </c>
      <c r="D17" s="22">
        <f>+Hoja1!G60</f>
        <v>2931810</v>
      </c>
      <c r="E17" s="23">
        <v>0</v>
      </c>
      <c r="F17" s="23">
        <v>0</v>
      </c>
      <c r="G17" s="19">
        <f t="shared" si="0"/>
        <v>2931810</v>
      </c>
      <c r="H17" s="87">
        <f t="shared" si="1"/>
        <v>1407268.8</v>
      </c>
      <c r="I17" s="87">
        <f t="shared" si="2"/>
        <v>1055451.6000000001</v>
      </c>
      <c r="J17" s="87">
        <f t="shared" si="3"/>
        <v>703634.4</v>
      </c>
      <c r="K17" s="87">
        <f t="shared" si="4"/>
        <v>3166354.8000000003</v>
      </c>
    </row>
    <row r="18" spans="1:11" x14ac:dyDescent="0.2">
      <c r="A18" s="37">
        <v>1</v>
      </c>
      <c r="B18" s="33">
        <v>367</v>
      </c>
      <c r="C18" s="34" t="s">
        <v>292</v>
      </c>
      <c r="D18" s="22">
        <f>+Hoja1!G62</f>
        <v>1961795</v>
      </c>
      <c r="E18" s="23">
        <v>0</v>
      </c>
      <c r="F18" s="23">
        <v>0</v>
      </c>
      <c r="G18" s="19">
        <f t="shared" si="0"/>
        <v>1961795</v>
      </c>
      <c r="H18" s="87">
        <f t="shared" si="1"/>
        <v>941661.60000000009</v>
      </c>
      <c r="I18" s="87">
        <f t="shared" si="2"/>
        <v>706246.2</v>
      </c>
      <c r="J18" s="87">
        <f t="shared" si="3"/>
        <v>470830.80000000005</v>
      </c>
      <c r="K18" s="87">
        <f t="shared" si="4"/>
        <v>2118738.6</v>
      </c>
    </row>
    <row r="19" spans="1:11" x14ac:dyDescent="0.2">
      <c r="A19" s="37">
        <v>1</v>
      </c>
      <c r="B19" s="33">
        <v>367</v>
      </c>
      <c r="C19" s="34" t="s">
        <v>292</v>
      </c>
      <c r="D19" s="22">
        <f>+Hoja1!G63</f>
        <v>1961795</v>
      </c>
      <c r="E19" s="23">
        <v>0</v>
      </c>
      <c r="F19" s="23">
        <v>0</v>
      </c>
      <c r="G19" s="19">
        <f t="shared" si="0"/>
        <v>1961795</v>
      </c>
      <c r="H19" s="87">
        <f t="shared" si="1"/>
        <v>941661.60000000009</v>
      </c>
      <c r="I19" s="87">
        <f t="shared" si="2"/>
        <v>706246.2</v>
      </c>
      <c r="J19" s="87">
        <f t="shared" si="3"/>
        <v>470830.80000000005</v>
      </c>
      <c r="K19" s="87">
        <f t="shared" si="4"/>
        <v>2118738.6</v>
      </c>
    </row>
    <row r="20" spans="1:11" x14ac:dyDescent="0.2">
      <c r="A20" s="37">
        <v>1</v>
      </c>
      <c r="B20" s="33">
        <v>367</v>
      </c>
      <c r="C20" s="34" t="s">
        <v>292</v>
      </c>
      <c r="D20" s="22">
        <f>+Hoja1!G64</f>
        <v>1961795</v>
      </c>
      <c r="E20" s="23">
        <v>0</v>
      </c>
      <c r="F20" s="23">
        <v>0</v>
      </c>
      <c r="G20" s="19">
        <f t="shared" si="0"/>
        <v>1961795</v>
      </c>
      <c r="H20" s="87">
        <f t="shared" si="1"/>
        <v>941661.60000000009</v>
      </c>
      <c r="I20" s="87">
        <f t="shared" si="2"/>
        <v>706246.2</v>
      </c>
      <c r="J20" s="87">
        <f t="shared" si="3"/>
        <v>470830.80000000005</v>
      </c>
      <c r="K20" s="87">
        <f t="shared" si="4"/>
        <v>2118738.6</v>
      </c>
    </row>
    <row r="21" spans="1:11" x14ac:dyDescent="0.2">
      <c r="A21" s="37">
        <v>1</v>
      </c>
      <c r="B21" s="33">
        <v>407</v>
      </c>
      <c r="C21" s="34" t="s">
        <v>293</v>
      </c>
      <c r="D21" s="22">
        <f>+Hoja1!G66</f>
        <v>1712302</v>
      </c>
      <c r="E21" s="23">
        <v>106454</v>
      </c>
      <c r="F21" s="23">
        <v>67824</v>
      </c>
      <c r="G21" s="19">
        <f t="shared" si="0"/>
        <v>1886580</v>
      </c>
      <c r="H21" s="87">
        <f t="shared" si="1"/>
        <v>905558.39999999991</v>
      </c>
      <c r="I21" s="87">
        <f t="shared" si="2"/>
        <v>679168.8</v>
      </c>
      <c r="J21" s="87">
        <f t="shared" si="3"/>
        <v>452779.19999999995</v>
      </c>
      <c r="K21" s="87">
        <f t="shared" si="4"/>
        <v>2037506.4</v>
      </c>
    </row>
    <row r="22" spans="1:11" x14ac:dyDescent="0.2">
      <c r="A22" s="37">
        <v>1</v>
      </c>
      <c r="B22" s="33">
        <v>412</v>
      </c>
      <c r="C22" s="34" t="s">
        <v>294</v>
      </c>
      <c r="D22" s="22">
        <f>+Hoja1!G67</f>
        <v>1963834</v>
      </c>
      <c r="E22" s="23">
        <v>0</v>
      </c>
      <c r="F22" s="23">
        <v>0</v>
      </c>
      <c r="G22" s="19">
        <f t="shared" si="0"/>
        <v>1963834</v>
      </c>
      <c r="H22" s="87">
        <f t="shared" si="1"/>
        <v>942640.32000000007</v>
      </c>
      <c r="I22" s="87">
        <f t="shared" si="2"/>
        <v>706980.24</v>
      </c>
      <c r="J22" s="87">
        <f t="shared" si="3"/>
        <v>471320.16000000003</v>
      </c>
      <c r="K22" s="87">
        <f t="shared" si="4"/>
        <v>2120940.7200000002</v>
      </c>
    </row>
    <row r="23" spans="1:11" x14ac:dyDescent="0.2">
      <c r="A23" s="37">
        <v>1</v>
      </c>
      <c r="B23" s="33">
        <v>412</v>
      </c>
      <c r="C23" s="34" t="s">
        <v>294</v>
      </c>
      <c r="D23" s="22">
        <f>+Hoja1!G68</f>
        <v>1963834</v>
      </c>
      <c r="E23" s="23">
        <v>0</v>
      </c>
      <c r="F23" s="23">
        <v>0</v>
      </c>
      <c r="G23" s="19">
        <f t="shared" si="0"/>
        <v>1963834</v>
      </c>
      <c r="H23" s="87">
        <f t="shared" si="1"/>
        <v>942640.32000000007</v>
      </c>
      <c r="I23" s="87">
        <f t="shared" si="2"/>
        <v>706980.24</v>
      </c>
      <c r="J23" s="87">
        <f t="shared" si="3"/>
        <v>471320.16000000003</v>
      </c>
      <c r="K23" s="87">
        <f t="shared" si="4"/>
        <v>2120940.7200000002</v>
      </c>
    </row>
    <row r="24" spans="1:11" x14ac:dyDescent="0.2">
      <c r="A24" s="37">
        <v>1</v>
      </c>
      <c r="B24" s="33">
        <v>412</v>
      </c>
      <c r="C24" s="34" t="s">
        <v>294</v>
      </c>
      <c r="D24" s="22">
        <f>+Hoja1!G69</f>
        <v>1963834</v>
      </c>
      <c r="E24" s="23">
        <v>0</v>
      </c>
      <c r="F24" s="23">
        <v>0</v>
      </c>
      <c r="G24" s="19">
        <f t="shared" si="0"/>
        <v>1963834</v>
      </c>
      <c r="H24" s="87">
        <f t="shared" si="1"/>
        <v>942640.32000000007</v>
      </c>
      <c r="I24" s="87">
        <f t="shared" si="2"/>
        <v>706980.24</v>
      </c>
      <c r="J24" s="87">
        <f t="shared" si="3"/>
        <v>471320.16000000003</v>
      </c>
      <c r="K24" s="87">
        <f t="shared" si="4"/>
        <v>2120940.7200000002</v>
      </c>
    </row>
    <row r="25" spans="1:11" x14ac:dyDescent="0.2">
      <c r="A25" s="37">
        <v>1</v>
      </c>
      <c r="B25" s="33">
        <v>412</v>
      </c>
      <c r="C25" s="34" t="s">
        <v>294</v>
      </c>
      <c r="D25" s="22">
        <f>+Hoja1!G70</f>
        <v>1963834</v>
      </c>
      <c r="E25" s="23">
        <v>0</v>
      </c>
      <c r="F25" s="23">
        <v>0</v>
      </c>
      <c r="G25" s="19">
        <f t="shared" si="0"/>
        <v>1963834</v>
      </c>
      <c r="H25" s="87">
        <f t="shared" si="1"/>
        <v>942640.32000000007</v>
      </c>
      <c r="I25" s="87">
        <f t="shared" si="2"/>
        <v>706980.24</v>
      </c>
      <c r="J25" s="87">
        <f t="shared" si="3"/>
        <v>471320.16000000003</v>
      </c>
      <c r="K25" s="87">
        <f t="shared" si="4"/>
        <v>2120940.7200000002</v>
      </c>
    </row>
    <row r="26" spans="1:11" x14ac:dyDescent="0.2">
      <c r="A26" s="37">
        <v>1</v>
      </c>
      <c r="B26" s="33">
        <v>412</v>
      </c>
      <c r="C26" s="34" t="s">
        <v>294</v>
      </c>
      <c r="D26" s="22">
        <f>+Hoja1!G71</f>
        <v>1963834</v>
      </c>
      <c r="E26" s="23">
        <v>0</v>
      </c>
      <c r="F26" s="23">
        <v>0</v>
      </c>
      <c r="G26" s="19">
        <f t="shared" si="0"/>
        <v>1963834</v>
      </c>
      <c r="H26" s="87">
        <f t="shared" si="1"/>
        <v>942640.32000000007</v>
      </c>
      <c r="I26" s="87">
        <f t="shared" si="2"/>
        <v>706980.24</v>
      </c>
      <c r="J26" s="87">
        <f t="shared" si="3"/>
        <v>471320.16000000003</v>
      </c>
      <c r="K26" s="87">
        <f t="shared" si="4"/>
        <v>2120940.7200000002</v>
      </c>
    </row>
    <row r="27" spans="1:11" x14ac:dyDescent="0.2">
      <c r="A27" s="37">
        <v>1</v>
      </c>
      <c r="B27" s="33">
        <v>412</v>
      </c>
      <c r="C27" s="34" t="s">
        <v>295</v>
      </c>
      <c r="D27" s="22">
        <f>+Hoja1!G72</f>
        <v>1604025</v>
      </c>
      <c r="E27" s="23">
        <v>106454</v>
      </c>
      <c r="F27" s="23">
        <v>67824</v>
      </c>
      <c r="G27" s="19">
        <f t="shared" si="0"/>
        <v>1778303</v>
      </c>
      <c r="H27" s="87">
        <f t="shared" si="1"/>
        <v>853585.44</v>
      </c>
      <c r="I27" s="87">
        <f t="shared" si="2"/>
        <v>640189.07999999996</v>
      </c>
      <c r="J27" s="87">
        <f t="shared" si="3"/>
        <v>426792.72</v>
      </c>
      <c r="K27" s="87">
        <f t="shared" si="4"/>
        <v>1920567.24</v>
      </c>
    </row>
    <row r="28" spans="1:11" x14ac:dyDescent="0.2">
      <c r="A28" s="37">
        <v>1</v>
      </c>
      <c r="B28" s="33">
        <v>412</v>
      </c>
      <c r="C28" s="34" t="s">
        <v>295</v>
      </c>
      <c r="D28" s="22">
        <f>+D27</f>
        <v>1604025</v>
      </c>
      <c r="E28" s="23">
        <v>106454</v>
      </c>
      <c r="F28" s="23">
        <v>67824</v>
      </c>
      <c r="G28" s="19">
        <f t="shared" si="0"/>
        <v>1778303</v>
      </c>
      <c r="H28" s="87">
        <f t="shared" si="1"/>
        <v>853585.44</v>
      </c>
      <c r="I28" s="87">
        <f t="shared" si="2"/>
        <v>640189.07999999996</v>
      </c>
      <c r="J28" s="87">
        <f t="shared" si="3"/>
        <v>426792.72</v>
      </c>
      <c r="K28" s="87">
        <f t="shared" si="4"/>
        <v>1920567.24</v>
      </c>
    </row>
    <row r="29" spans="1:11" x14ac:dyDescent="0.2">
      <c r="A29" s="37">
        <v>1</v>
      </c>
      <c r="B29" s="33">
        <v>477</v>
      </c>
      <c r="C29" s="34" t="s">
        <v>296</v>
      </c>
      <c r="D29" s="22">
        <f>+Hoja1!G74</f>
        <v>1464697</v>
      </c>
      <c r="E29" s="23">
        <v>106454</v>
      </c>
      <c r="F29" s="23">
        <v>67824</v>
      </c>
      <c r="G29" s="19">
        <f t="shared" si="0"/>
        <v>1638975</v>
      </c>
      <c r="H29" s="87">
        <f t="shared" si="1"/>
        <v>786708</v>
      </c>
      <c r="I29" s="87">
        <f t="shared" si="2"/>
        <v>590031</v>
      </c>
      <c r="J29" s="87">
        <f t="shared" si="3"/>
        <v>393354</v>
      </c>
      <c r="K29" s="87">
        <f t="shared" si="4"/>
        <v>1770093</v>
      </c>
    </row>
    <row r="30" spans="1:11" x14ac:dyDescent="0.2">
      <c r="A30" s="37">
        <v>2</v>
      </c>
      <c r="B30" s="33">
        <v>477</v>
      </c>
      <c r="C30" s="34" t="s">
        <v>296</v>
      </c>
      <c r="D30" s="22">
        <f>+Hoja1!G75</f>
        <v>1464697</v>
      </c>
      <c r="E30" s="23">
        <v>106454</v>
      </c>
      <c r="F30" s="23">
        <v>67824</v>
      </c>
      <c r="G30" s="19">
        <f t="shared" si="0"/>
        <v>1638975</v>
      </c>
      <c r="H30" s="87">
        <f t="shared" si="1"/>
        <v>786708</v>
      </c>
      <c r="I30" s="87">
        <f t="shared" si="2"/>
        <v>590031</v>
      </c>
      <c r="J30" s="87">
        <f t="shared" si="3"/>
        <v>393354</v>
      </c>
      <c r="K30" s="87">
        <f t="shared" si="4"/>
        <v>1770093</v>
      </c>
    </row>
    <row r="31" spans="1:11" x14ac:dyDescent="0.2">
      <c r="A31" s="37">
        <v>1</v>
      </c>
      <c r="B31" s="33">
        <v>480</v>
      </c>
      <c r="C31" s="34" t="s">
        <v>305</v>
      </c>
      <c r="D31" s="22">
        <f>+Hoja1!G76</f>
        <v>1689934</v>
      </c>
      <c r="E31" s="23">
        <v>106454</v>
      </c>
      <c r="F31" s="23">
        <v>67824</v>
      </c>
      <c r="G31" s="19">
        <f t="shared" si="0"/>
        <v>1864212</v>
      </c>
      <c r="H31" s="87">
        <f t="shared" si="1"/>
        <v>894821.76</v>
      </c>
      <c r="I31" s="87">
        <f t="shared" si="2"/>
        <v>671116.32000000007</v>
      </c>
      <c r="J31" s="87">
        <f t="shared" si="3"/>
        <v>447410.88</v>
      </c>
      <c r="K31" s="87">
        <f t="shared" si="4"/>
        <v>2013348.96</v>
      </c>
    </row>
    <row r="32" spans="1:11" x14ac:dyDescent="0.2">
      <c r="A32" s="37">
        <v>1</v>
      </c>
      <c r="B32" s="33">
        <v>487</v>
      </c>
      <c r="C32" s="34" t="s">
        <v>306</v>
      </c>
      <c r="D32" s="22">
        <f>+Hoja1!G77</f>
        <v>1464697</v>
      </c>
      <c r="E32" s="23">
        <v>106454</v>
      </c>
      <c r="F32" s="23">
        <v>67824</v>
      </c>
      <c r="G32" s="19">
        <f t="shared" si="0"/>
        <v>1638975</v>
      </c>
      <c r="H32" s="87">
        <f t="shared" si="1"/>
        <v>786708</v>
      </c>
      <c r="I32" s="87">
        <f t="shared" si="2"/>
        <v>590031</v>
      </c>
      <c r="J32" s="87">
        <f t="shared" si="3"/>
        <v>393354</v>
      </c>
      <c r="K32" s="87">
        <f t="shared" si="4"/>
        <v>1770093</v>
      </c>
    </row>
    <row r="33" spans="1:11" x14ac:dyDescent="0.2">
      <c r="A33" s="37">
        <v>1</v>
      </c>
      <c r="B33" s="33">
        <v>440</v>
      </c>
      <c r="C33" s="34" t="s">
        <v>297</v>
      </c>
      <c r="D33" s="22">
        <f>+Hoja1!G78</f>
        <v>1679506</v>
      </c>
      <c r="E33" s="23">
        <v>106454</v>
      </c>
      <c r="F33" s="23">
        <v>67824</v>
      </c>
      <c r="G33" s="19">
        <f t="shared" si="0"/>
        <v>1853784</v>
      </c>
      <c r="H33" s="87">
        <f t="shared" si="1"/>
        <v>889816.32000000007</v>
      </c>
      <c r="I33" s="87">
        <f t="shared" si="2"/>
        <v>667362.24</v>
      </c>
      <c r="J33" s="87">
        <f t="shared" si="3"/>
        <v>444908.16000000003</v>
      </c>
      <c r="K33" s="87">
        <f t="shared" si="4"/>
        <v>2002086.7200000002</v>
      </c>
    </row>
    <row r="34" spans="1:11" ht="15" x14ac:dyDescent="0.25">
      <c r="A34" s="266" t="s">
        <v>307</v>
      </c>
      <c r="B34" s="267"/>
      <c r="C34" s="268"/>
      <c r="D34" s="88">
        <f>SUM(D8:D33)</f>
        <v>60994808</v>
      </c>
      <c r="E34" s="88">
        <f t="shared" ref="E34:G34" si="5">SUM(E8:E33)</f>
        <v>851632</v>
      </c>
      <c r="F34" s="88">
        <f t="shared" si="5"/>
        <v>542592</v>
      </c>
      <c r="G34" s="88">
        <f t="shared" si="5"/>
        <v>62389032</v>
      </c>
      <c r="H34" s="88">
        <f t="shared" ref="H34" si="6">SUM(H8:H33)</f>
        <v>29946735.360000007</v>
      </c>
      <c r="I34" s="88">
        <f t="shared" ref="I34" si="7">SUM(I8:I33)</f>
        <v>22460051.519999992</v>
      </c>
      <c r="J34" s="88">
        <f t="shared" ref="J34" si="8">SUM(J8:J33)</f>
        <v>14973367.680000003</v>
      </c>
      <c r="K34" s="88">
        <f t="shared" ref="K34" si="9">SUM(K8:K33)</f>
        <v>67380154.560000002</v>
      </c>
    </row>
  </sheetData>
  <mergeCells count="1">
    <mergeCell ref="A34:C3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M37"/>
  <sheetViews>
    <sheetView topLeftCell="D16" workbookViewId="0">
      <selection activeCell="J30" sqref="J30"/>
    </sheetView>
  </sheetViews>
  <sheetFormatPr baseColWidth="10" defaultRowHeight="15" x14ac:dyDescent="0.25"/>
  <cols>
    <col min="1" max="2" width="13.28515625" customWidth="1"/>
    <col min="3" max="3" width="46.28515625" customWidth="1"/>
    <col min="4" max="4" width="16" customWidth="1"/>
    <col min="5" max="5" width="18" customWidth="1"/>
    <col min="6" max="9" width="16" customWidth="1"/>
    <col min="10" max="11" width="17.85546875" customWidth="1"/>
    <col min="12" max="12" width="15.140625" customWidth="1"/>
    <col min="13" max="13" width="14.140625" bestFit="1" customWidth="1"/>
  </cols>
  <sheetData>
    <row r="6" spans="1:13" ht="15.75" thickBot="1" x14ac:dyDescent="0.3"/>
    <row r="7" spans="1:13" ht="26.25" thickBot="1" x14ac:dyDescent="0.3">
      <c r="A7" s="80" t="s">
        <v>311</v>
      </c>
      <c r="B7" s="80" t="s">
        <v>324</v>
      </c>
      <c r="C7" s="81" t="s">
        <v>275</v>
      </c>
      <c r="D7" s="80" t="s">
        <v>276</v>
      </c>
      <c r="E7" s="80" t="s">
        <v>277</v>
      </c>
      <c r="F7" s="80" t="s">
        <v>278</v>
      </c>
      <c r="G7" s="80" t="s">
        <v>279</v>
      </c>
      <c r="H7" s="80" t="s">
        <v>308</v>
      </c>
      <c r="I7" s="116" t="s">
        <v>379</v>
      </c>
      <c r="J7" s="80" t="s">
        <v>309</v>
      </c>
      <c r="K7" s="117" t="s">
        <v>379</v>
      </c>
      <c r="L7" s="80" t="s">
        <v>310</v>
      </c>
      <c r="M7" s="80" t="s">
        <v>288</v>
      </c>
    </row>
    <row r="8" spans="1:13" x14ac:dyDescent="0.25">
      <c r="A8" s="101">
        <v>1</v>
      </c>
      <c r="B8" s="102">
        <v>85</v>
      </c>
      <c r="C8" s="103" t="s">
        <v>289</v>
      </c>
      <c r="D8" s="82">
        <f>+Hoja1!G50</f>
        <v>5712469</v>
      </c>
      <c r="E8" s="82">
        <v>0</v>
      </c>
      <c r="F8" s="82">
        <v>0</v>
      </c>
      <c r="G8" s="82">
        <f>+D8+E8+F8</f>
        <v>5712469</v>
      </c>
      <c r="H8" s="118">
        <f>+G8*12%*12</f>
        <v>8225955.3600000003</v>
      </c>
      <c r="I8" s="20"/>
      <c r="J8" s="20">
        <f t="shared" ref="J8:J33" si="0">+G8*8.5%*12</f>
        <v>5826718.3800000008</v>
      </c>
      <c r="K8" s="20"/>
      <c r="L8" s="21">
        <f t="shared" ref="L8:L33" si="1">+G8*2.42%*12</f>
        <v>1658900.9975999999</v>
      </c>
      <c r="M8" s="20">
        <f t="shared" ref="M8:M33" si="2">+H8+J8+L8</f>
        <v>15711574.737600002</v>
      </c>
    </row>
    <row r="9" spans="1:13" x14ac:dyDescent="0.25">
      <c r="A9" s="37">
        <v>1</v>
      </c>
      <c r="B9" s="32">
        <v>217</v>
      </c>
      <c r="C9" s="35" t="s">
        <v>301</v>
      </c>
      <c r="D9" s="85">
        <f>+Hoja1!G52</f>
        <v>3086209</v>
      </c>
      <c r="E9" s="22">
        <v>0</v>
      </c>
      <c r="F9" s="22">
        <v>0</v>
      </c>
      <c r="G9" s="19">
        <f t="shared" ref="G9:G33" si="3">+D9+E9+F9</f>
        <v>3086209</v>
      </c>
      <c r="H9" s="20">
        <f>+G9*12%*12</f>
        <v>4444140.959999999</v>
      </c>
      <c r="I9" s="20"/>
      <c r="J9" s="20">
        <f t="shared" si="0"/>
        <v>3147933.18</v>
      </c>
      <c r="K9" s="20"/>
      <c r="L9" s="21">
        <f t="shared" si="1"/>
        <v>896235.09359999991</v>
      </c>
      <c r="M9" s="20">
        <f t="shared" si="2"/>
        <v>8488309.2335999981</v>
      </c>
    </row>
    <row r="10" spans="1:13" x14ac:dyDescent="0.25">
      <c r="A10" s="37">
        <v>1</v>
      </c>
      <c r="B10" s="32">
        <v>217</v>
      </c>
      <c r="C10" s="35" t="s">
        <v>301</v>
      </c>
      <c r="D10" s="85">
        <f>+Hoja1!G53</f>
        <v>3086209</v>
      </c>
      <c r="E10" s="22">
        <v>0</v>
      </c>
      <c r="F10" s="22">
        <v>0</v>
      </c>
      <c r="G10" s="19">
        <f t="shared" si="3"/>
        <v>3086209</v>
      </c>
      <c r="H10" s="20">
        <f t="shared" ref="H10:H33" si="4">+G10*12%*12</f>
        <v>4444140.959999999</v>
      </c>
      <c r="I10" s="20"/>
      <c r="J10" s="20">
        <f t="shared" si="0"/>
        <v>3147933.18</v>
      </c>
      <c r="K10" s="20"/>
      <c r="L10" s="21">
        <f t="shared" si="1"/>
        <v>896235.09359999991</v>
      </c>
      <c r="M10" s="20">
        <f t="shared" si="2"/>
        <v>8488309.2335999981</v>
      </c>
    </row>
    <row r="11" spans="1:13" x14ac:dyDescent="0.25">
      <c r="A11" s="37">
        <v>1</v>
      </c>
      <c r="B11" s="32">
        <v>217</v>
      </c>
      <c r="C11" s="35" t="s">
        <v>302</v>
      </c>
      <c r="D11" s="78">
        <v>3022699</v>
      </c>
      <c r="E11" s="22">
        <v>0</v>
      </c>
      <c r="F11" s="22">
        <v>0</v>
      </c>
      <c r="G11" s="19">
        <f t="shared" si="3"/>
        <v>3022699</v>
      </c>
      <c r="H11" s="20">
        <f t="shared" si="4"/>
        <v>4352686.5600000005</v>
      </c>
      <c r="I11" s="20"/>
      <c r="J11" s="20">
        <f t="shared" si="0"/>
        <v>3083152.98</v>
      </c>
      <c r="K11" s="20"/>
      <c r="L11" s="21">
        <f t="shared" si="1"/>
        <v>877791.78960000002</v>
      </c>
      <c r="M11" s="20">
        <f t="shared" si="2"/>
        <v>8313631.3296000008</v>
      </c>
    </row>
    <row r="12" spans="1:13" x14ac:dyDescent="0.25">
      <c r="A12" s="37">
        <v>1</v>
      </c>
      <c r="B12" s="32">
        <v>217</v>
      </c>
      <c r="C12" s="35" t="s">
        <v>303</v>
      </c>
      <c r="D12" s="22">
        <f>+Hoja1!G55</f>
        <v>2688601</v>
      </c>
      <c r="E12" s="22">
        <v>0</v>
      </c>
      <c r="F12" s="22">
        <v>0</v>
      </c>
      <c r="G12" s="19">
        <f t="shared" si="3"/>
        <v>2688601</v>
      </c>
      <c r="H12" s="20">
        <f t="shared" si="4"/>
        <v>3871585.44</v>
      </c>
      <c r="I12" s="20"/>
      <c r="J12" s="20">
        <f t="shared" si="0"/>
        <v>2742373.0200000005</v>
      </c>
      <c r="K12" s="20"/>
      <c r="L12" s="21">
        <f t="shared" si="1"/>
        <v>780769.7304</v>
      </c>
      <c r="M12" s="20">
        <f t="shared" si="2"/>
        <v>7394728.1904000007</v>
      </c>
    </row>
    <row r="13" spans="1:13" x14ac:dyDescent="0.25">
      <c r="A13" s="37">
        <v>1</v>
      </c>
      <c r="B13" s="32">
        <v>217</v>
      </c>
      <c r="C13" s="35" t="s">
        <v>304</v>
      </c>
      <c r="D13" s="22">
        <f>+Hoja1!G56</f>
        <v>2683790</v>
      </c>
      <c r="E13" s="22">
        <v>0</v>
      </c>
      <c r="F13" s="22">
        <v>0</v>
      </c>
      <c r="G13" s="19">
        <f t="shared" si="3"/>
        <v>2683790</v>
      </c>
      <c r="H13" s="20">
        <f t="shared" si="4"/>
        <v>3864657.5999999996</v>
      </c>
      <c r="I13" s="20"/>
      <c r="J13" s="20">
        <f t="shared" si="0"/>
        <v>2737465.8000000003</v>
      </c>
      <c r="K13" s="20"/>
      <c r="L13" s="21">
        <f t="shared" si="1"/>
        <v>779372.61600000004</v>
      </c>
      <c r="M13" s="20">
        <f t="shared" si="2"/>
        <v>7381496.0160000008</v>
      </c>
    </row>
    <row r="14" spans="1:13" x14ac:dyDescent="0.25">
      <c r="A14" s="37">
        <v>1</v>
      </c>
      <c r="B14" s="32">
        <v>243</v>
      </c>
      <c r="C14" s="35" t="s">
        <v>290</v>
      </c>
      <c r="D14" s="22">
        <f>+Hoja1!G57</f>
        <v>3423308</v>
      </c>
      <c r="E14" s="22">
        <v>0</v>
      </c>
      <c r="F14" s="22">
        <v>0</v>
      </c>
      <c r="G14" s="19">
        <f t="shared" si="3"/>
        <v>3423308</v>
      </c>
      <c r="H14" s="20">
        <f t="shared" si="4"/>
        <v>4929563.5199999996</v>
      </c>
      <c r="I14" s="20"/>
      <c r="J14" s="20">
        <f t="shared" si="0"/>
        <v>3491774.16</v>
      </c>
      <c r="K14" s="20"/>
      <c r="L14" s="21">
        <f t="shared" si="1"/>
        <v>994128.64320000005</v>
      </c>
      <c r="M14" s="20">
        <f t="shared" si="2"/>
        <v>9415466.3232000005</v>
      </c>
    </row>
    <row r="15" spans="1:13" x14ac:dyDescent="0.25">
      <c r="A15" s="104">
        <v>1</v>
      </c>
      <c r="B15" s="105">
        <v>219</v>
      </c>
      <c r="C15" s="103" t="str">
        <f>+Hoja1!E58</f>
        <v>Profesional Universitario Area Control Interno</v>
      </c>
      <c r="D15" s="83">
        <f>+Hoja1!G58</f>
        <v>3399622</v>
      </c>
      <c r="E15" s="83">
        <v>0</v>
      </c>
      <c r="F15" s="83">
        <v>0</v>
      </c>
      <c r="G15" s="82">
        <f t="shared" si="3"/>
        <v>3399622</v>
      </c>
      <c r="H15" s="118">
        <f t="shared" si="4"/>
        <v>4895455.68</v>
      </c>
      <c r="I15" s="20"/>
      <c r="J15" s="20">
        <f t="shared" si="0"/>
        <v>3467614.44</v>
      </c>
      <c r="K15" s="20"/>
      <c r="L15" s="21">
        <f t="shared" si="1"/>
        <v>987250.22880000004</v>
      </c>
      <c r="M15" s="20">
        <f t="shared" si="2"/>
        <v>9350320.3487999998</v>
      </c>
    </row>
    <row r="16" spans="1:13" x14ac:dyDescent="0.25">
      <c r="A16" s="104">
        <v>1</v>
      </c>
      <c r="B16" s="105">
        <v>219</v>
      </c>
      <c r="C16" s="103" t="s">
        <v>360</v>
      </c>
      <c r="D16" s="83">
        <v>2571653</v>
      </c>
      <c r="E16" s="106">
        <v>0</v>
      </c>
      <c r="F16" s="106">
        <v>0</v>
      </c>
      <c r="G16" s="82">
        <f t="shared" si="3"/>
        <v>2571653</v>
      </c>
      <c r="H16" s="118">
        <f t="shared" si="4"/>
        <v>3703180.32</v>
      </c>
      <c r="I16" s="20"/>
      <c r="J16" s="20">
        <f t="shared" si="0"/>
        <v>2623086.06</v>
      </c>
      <c r="K16" s="20"/>
      <c r="L16" s="21">
        <f t="shared" si="1"/>
        <v>746808.03119999997</v>
      </c>
      <c r="M16" s="20">
        <f t="shared" si="2"/>
        <v>7073074.4112</v>
      </c>
    </row>
    <row r="17" spans="1:13" x14ac:dyDescent="0.25">
      <c r="A17" s="37">
        <v>1</v>
      </c>
      <c r="B17" s="33">
        <v>237</v>
      </c>
      <c r="C17" s="34" t="s">
        <v>291</v>
      </c>
      <c r="D17" s="22">
        <f>+Hoja1!G60</f>
        <v>2931810</v>
      </c>
      <c r="E17" s="23">
        <v>0</v>
      </c>
      <c r="F17" s="23">
        <v>0</v>
      </c>
      <c r="G17" s="19">
        <f t="shared" si="3"/>
        <v>2931810</v>
      </c>
      <c r="H17" s="20">
        <f t="shared" si="4"/>
        <v>4221806.4000000004</v>
      </c>
      <c r="I17" s="20"/>
      <c r="J17" s="20">
        <f t="shared" si="0"/>
        <v>2990446.2</v>
      </c>
      <c r="K17" s="20"/>
      <c r="L17" s="21">
        <f t="shared" si="1"/>
        <v>851397.62399999995</v>
      </c>
      <c r="M17" s="20">
        <f t="shared" si="2"/>
        <v>8063650.2240000004</v>
      </c>
    </row>
    <row r="18" spans="1:13" x14ac:dyDescent="0.25">
      <c r="A18" s="104">
        <v>1</v>
      </c>
      <c r="B18" s="105">
        <v>367</v>
      </c>
      <c r="C18" s="103" t="s">
        <v>292</v>
      </c>
      <c r="D18" s="83">
        <f>+Hoja1!G62</f>
        <v>1961795</v>
      </c>
      <c r="E18" s="106">
        <v>0</v>
      </c>
      <c r="F18" s="106">
        <v>0</v>
      </c>
      <c r="G18" s="82">
        <f t="shared" si="3"/>
        <v>1961795</v>
      </c>
      <c r="H18" s="118">
        <f t="shared" si="4"/>
        <v>2824984.8</v>
      </c>
      <c r="I18" s="20"/>
      <c r="J18" s="20">
        <f t="shared" si="0"/>
        <v>2001030.9000000001</v>
      </c>
      <c r="K18" s="20"/>
      <c r="L18" s="21">
        <f t="shared" si="1"/>
        <v>569705.26799999992</v>
      </c>
      <c r="M18" s="20">
        <f t="shared" si="2"/>
        <v>5395720.9680000003</v>
      </c>
    </row>
    <row r="19" spans="1:13" x14ac:dyDescent="0.25">
      <c r="A19" s="104">
        <v>1</v>
      </c>
      <c r="B19" s="105">
        <v>367</v>
      </c>
      <c r="C19" s="103" t="s">
        <v>292</v>
      </c>
      <c r="D19" s="83">
        <f>+Hoja1!G63</f>
        <v>1961795</v>
      </c>
      <c r="E19" s="106">
        <v>0</v>
      </c>
      <c r="F19" s="106">
        <v>0</v>
      </c>
      <c r="G19" s="82">
        <f t="shared" si="3"/>
        <v>1961795</v>
      </c>
      <c r="H19" s="118">
        <f t="shared" si="4"/>
        <v>2824984.8</v>
      </c>
      <c r="I19" s="20"/>
      <c r="J19" s="20">
        <f t="shared" si="0"/>
        <v>2001030.9000000001</v>
      </c>
      <c r="K19" s="20"/>
      <c r="L19" s="21">
        <f t="shared" si="1"/>
        <v>569705.26799999992</v>
      </c>
      <c r="M19" s="20">
        <f t="shared" si="2"/>
        <v>5395720.9680000003</v>
      </c>
    </row>
    <row r="20" spans="1:13" x14ac:dyDescent="0.25">
      <c r="A20" s="104">
        <v>1</v>
      </c>
      <c r="B20" s="105">
        <v>367</v>
      </c>
      <c r="C20" s="103" t="s">
        <v>292</v>
      </c>
      <c r="D20" s="83">
        <f>+Hoja1!G64</f>
        <v>1961795</v>
      </c>
      <c r="E20" s="106">
        <v>0</v>
      </c>
      <c r="F20" s="106">
        <v>0</v>
      </c>
      <c r="G20" s="82">
        <f t="shared" si="3"/>
        <v>1961795</v>
      </c>
      <c r="H20" s="118">
        <f t="shared" si="4"/>
        <v>2824984.8</v>
      </c>
      <c r="I20" s="20"/>
      <c r="J20" s="20">
        <f t="shared" si="0"/>
        <v>2001030.9000000001</v>
      </c>
      <c r="K20" s="20"/>
      <c r="L20" s="21">
        <f t="shared" si="1"/>
        <v>569705.26799999992</v>
      </c>
      <c r="M20" s="20">
        <f t="shared" si="2"/>
        <v>5395720.9680000003</v>
      </c>
    </row>
    <row r="21" spans="1:13" x14ac:dyDescent="0.25">
      <c r="A21" s="104">
        <v>1</v>
      </c>
      <c r="B21" s="105">
        <v>407</v>
      </c>
      <c r="C21" s="103" t="s">
        <v>293</v>
      </c>
      <c r="D21" s="83">
        <f>+Hoja1!G66</f>
        <v>1712302</v>
      </c>
      <c r="E21" s="106">
        <v>106454</v>
      </c>
      <c r="F21" s="106">
        <v>67824</v>
      </c>
      <c r="G21" s="82">
        <f t="shared" si="3"/>
        <v>1886580</v>
      </c>
      <c r="H21" s="118">
        <f t="shared" si="4"/>
        <v>2716675.2</v>
      </c>
      <c r="I21" s="20"/>
      <c r="J21" s="20">
        <f t="shared" si="0"/>
        <v>1924311.6</v>
      </c>
      <c r="K21" s="20"/>
      <c r="L21" s="21">
        <f t="shared" si="1"/>
        <v>547862.83199999994</v>
      </c>
      <c r="M21" s="20">
        <f t="shared" si="2"/>
        <v>5188849.6320000011</v>
      </c>
    </row>
    <row r="22" spans="1:13" x14ac:dyDescent="0.25">
      <c r="A22" s="37">
        <v>1</v>
      </c>
      <c r="B22" s="33">
        <v>412</v>
      </c>
      <c r="C22" s="34" t="s">
        <v>294</v>
      </c>
      <c r="D22" s="22">
        <f>+Hoja1!G67</f>
        <v>1963834</v>
      </c>
      <c r="E22" s="23">
        <v>0</v>
      </c>
      <c r="F22" s="23">
        <v>0</v>
      </c>
      <c r="G22" s="19">
        <f t="shared" si="3"/>
        <v>1963834</v>
      </c>
      <c r="H22" s="20">
        <f t="shared" si="4"/>
        <v>2827920.96</v>
      </c>
      <c r="I22" s="20"/>
      <c r="J22" s="20">
        <f t="shared" si="0"/>
        <v>2003110.6800000002</v>
      </c>
      <c r="K22" s="20"/>
      <c r="L22" s="21">
        <f t="shared" si="1"/>
        <v>570297.39360000007</v>
      </c>
      <c r="M22" s="20">
        <f t="shared" si="2"/>
        <v>5401329.0336000007</v>
      </c>
    </row>
    <row r="23" spans="1:13" x14ac:dyDescent="0.25">
      <c r="A23" s="37">
        <v>1</v>
      </c>
      <c r="B23" s="33">
        <v>412</v>
      </c>
      <c r="C23" s="34" t="s">
        <v>294</v>
      </c>
      <c r="D23" s="22">
        <f>+Hoja1!G68</f>
        <v>1963834</v>
      </c>
      <c r="E23" s="23">
        <v>0</v>
      </c>
      <c r="F23" s="23">
        <v>0</v>
      </c>
      <c r="G23" s="19">
        <f t="shared" si="3"/>
        <v>1963834</v>
      </c>
      <c r="H23" s="20">
        <f t="shared" si="4"/>
        <v>2827920.96</v>
      </c>
      <c r="I23" s="20"/>
      <c r="J23" s="20">
        <f t="shared" si="0"/>
        <v>2003110.6800000002</v>
      </c>
      <c r="K23" s="20"/>
      <c r="L23" s="21">
        <f t="shared" si="1"/>
        <v>570297.39360000007</v>
      </c>
      <c r="M23" s="20">
        <f t="shared" si="2"/>
        <v>5401329.0336000007</v>
      </c>
    </row>
    <row r="24" spans="1:13" x14ac:dyDescent="0.25">
      <c r="A24" s="37">
        <v>1</v>
      </c>
      <c r="B24" s="33">
        <v>412</v>
      </c>
      <c r="C24" s="34" t="s">
        <v>294</v>
      </c>
      <c r="D24" s="22">
        <f>+Hoja1!G69</f>
        <v>1963834</v>
      </c>
      <c r="E24" s="23">
        <v>0</v>
      </c>
      <c r="F24" s="23">
        <v>0</v>
      </c>
      <c r="G24" s="19">
        <f t="shared" si="3"/>
        <v>1963834</v>
      </c>
      <c r="H24" s="20">
        <f t="shared" si="4"/>
        <v>2827920.96</v>
      </c>
      <c r="I24" s="20"/>
      <c r="J24" s="20">
        <f t="shared" si="0"/>
        <v>2003110.6800000002</v>
      </c>
      <c r="K24" s="20"/>
      <c r="L24" s="21">
        <f t="shared" si="1"/>
        <v>570297.39360000007</v>
      </c>
      <c r="M24" s="20">
        <f t="shared" si="2"/>
        <v>5401329.0336000007</v>
      </c>
    </row>
    <row r="25" spans="1:13" x14ac:dyDescent="0.25">
      <c r="A25" s="37">
        <v>1</v>
      </c>
      <c r="B25" s="33">
        <v>412</v>
      </c>
      <c r="C25" s="34" t="s">
        <v>294</v>
      </c>
      <c r="D25" s="22">
        <f>+Hoja1!G70</f>
        <v>1963834</v>
      </c>
      <c r="E25" s="23">
        <v>0</v>
      </c>
      <c r="F25" s="23">
        <v>0</v>
      </c>
      <c r="G25" s="19">
        <f t="shared" si="3"/>
        <v>1963834</v>
      </c>
      <c r="H25" s="20">
        <f t="shared" si="4"/>
        <v>2827920.96</v>
      </c>
      <c r="I25" s="20"/>
      <c r="J25" s="20">
        <f t="shared" si="0"/>
        <v>2003110.6800000002</v>
      </c>
      <c r="K25" s="20"/>
      <c r="L25" s="21">
        <f t="shared" si="1"/>
        <v>570297.39360000007</v>
      </c>
      <c r="M25" s="20">
        <f t="shared" si="2"/>
        <v>5401329.0336000007</v>
      </c>
    </row>
    <row r="26" spans="1:13" x14ac:dyDescent="0.25">
      <c r="A26" s="37">
        <v>1</v>
      </c>
      <c r="B26" s="33">
        <v>412</v>
      </c>
      <c r="C26" s="34" t="s">
        <v>294</v>
      </c>
      <c r="D26" s="22">
        <f>+Hoja1!G71</f>
        <v>1963834</v>
      </c>
      <c r="E26" s="23">
        <v>0</v>
      </c>
      <c r="F26" s="23">
        <v>0</v>
      </c>
      <c r="G26" s="19">
        <f t="shared" si="3"/>
        <v>1963834</v>
      </c>
      <c r="H26" s="20">
        <f t="shared" si="4"/>
        <v>2827920.96</v>
      </c>
      <c r="I26" s="20"/>
      <c r="J26" s="20">
        <f t="shared" si="0"/>
        <v>2003110.6800000002</v>
      </c>
      <c r="K26" s="20"/>
      <c r="L26" s="21">
        <f t="shared" si="1"/>
        <v>570297.39360000007</v>
      </c>
      <c r="M26" s="20">
        <f t="shared" si="2"/>
        <v>5401329.0336000007</v>
      </c>
    </row>
    <row r="27" spans="1:13" x14ac:dyDescent="0.25">
      <c r="A27" s="37">
        <v>1</v>
      </c>
      <c r="B27" s="33">
        <v>412</v>
      </c>
      <c r="C27" s="34" t="s">
        <v>295</v>
      </c>
      <c r="D27" s="22">
        <f>+Hoja1!G72</f>
        <v>1604025</v>
      </c>
      <c r="E27" s="23">
        <v>106454</v>
      </c>
      <c r="F27" s="23">
        <v>67824</v>
      </c>
      <c r="G27" s="19">
        <f t="shared" si="3"/>
        <v>1778303</v>
      </c>
      <c r="H27" s="20">
        <f t="shared" si="4"/>
        <v>2560756.3199999998</v>
      </c>
      <c r="I27" s="20"/>
      <c r="J27" s="20">
        <f t="shared" si="0"/>
        <v>1813869.06</v>
      </c>
      <c r="K27" s="20"/>
      <c r="L27" s="21">
        <f t="shared" si="1"/>
        <v>516419.1912</v>
      </c>
      <c r="M27" s="20">
        <f t="shared" si="2"/>
        <v>4891044.5712000001</v>
      </c>
    </row>
    <row r="28" spans="1:13" x14ac:dyDescent="0.25">
      <c r="A28" s="37">
        <v>1</v>
      </c>
      <c r="B28" s="33">
        <v>412</v>
      </c>
      <c r="C28" s="34" t="s">
        <v>295</v>
      </c>
      <c r="D28" s="22">
        <f>+D27</f>
        <v>1604025</v>
      </c>
      <c r="E28" s="23">
        <v>106454</v>
      </c>
      <c r="F28" s="23">
        <v>67824</v>
      </c>
      <c r="G28" s="19">
        <f t="shared" si="3"/>
        <v>1778303</v>
      </c>
      <c r="H28" s="20">
        <f t="shared" si="4"/>
        <v>2560756.3199999998</v>
      </c>
      <c r="I28" s="20"/>
      <c r="J28" s="20">
        <f t="shared" si="0"/>
        <v>1813869.06</v>
      </c>
      <c r="K28" s="20"/>
      <c r="L28" s="21">
        <f t="shared" si="1"/>
        <v>516419.1912</v>
      </c>
      <c r="M28" s="20">
        <f t="shared" si="2"/>
        <v>4891044.5712000001</v>
      </c>
    </row>
    <row r="29" spans="1:13" x14ac:dyDescent="0.25">
      <c r="A29" s="104">
        <v>1</v>
      </c>
      <c r="B29" s="105">
        <v>477</v>
      </c>
      <c r="C29" s="103" t="s">
        <v>296</v>
      </c>
      <c r="D29" s="83">
        <f>+Hoja1!G74</f>
        <v>1464697</v>
      </c>
      <c r="E29" s="106">
        <v>106454</v>
      </c>
      <c r="F29" s="106">
        <v>67824</v>
      </c>
      <c r="G29" s="82">
        <f t="shared" si="3"/>
        <v>1638975</v>
      </c>
      <c r="H29" s="118">
        <f t="shared" si="4"/>
        <v>2360124</v>
      </c>
      <c r="I29" s="20"/>
      <c r="J29" s="20">
        <f t="shared" si="0"/>
        <v>1671754.5</v>
      </c>
      <c r="K29" s="20"/>
      <c r="L29" s="21">
        <f t="shared" si="1"/>
        <v>475958.33999999997</v>
      </c>
      <c r="M29" s="20">
        <f t="shared" si="2"/>
        <v>4507836.84</v>
      </c>
    </row>
    <row r="30" spans="1:13" x14ac:dyDescent="0.25">
      <c r="A30" s="104">
        <v>2</v>
      </c>
      <c r="B30" s="105">
        <v>477</v>
      </c>
      <c r="C30" s="103" t="s">
        <v>296</v>
      </c>
      <c r="D30" s="83">
        <f>+Hoja1!G75</f>
        <v>1464697</v>
      </c>
      <c r="E30" s="106">
        <v>106454</v>
      </c>
      <c r="F30" s="106">
        <v>67824</v>
      </c>
      <c r="G30" s="82">
        <f t="shared" si="3"/>
        <v>1638975</v>
      </c>
      <c r="H30" s="118">
        <f t="shared" si="4"/>
        <v>2360124</v>
      </c>
      <c r="I30" s="20"/>
      <c r="J30" s="20">
        <f t="shared" si="0"/>
        <v>1671754.5</v>
      </c>
      <c r="K30" s="20"/>
      <c r="L30" s="21">
        <f t="shared" si="1"/>
        <v>475958.33999999997</v>
      </c>
      <c r="M30" s="20">
        <f t="shared" si="2"/>
        <v>4507836.84</v>
      </c>
    </row>
    <row r="31" spans="1:13" x14ac:dyDescent="0.25">
      <c r="A31" s="104">
        <v>1</v>
      </c>
      <c r="B31" s="105">
        <v>480</v>
      </c>
      <c r="C31" s="103" t="s">
        <v>305</v>
      </c>
      <c r="D31" s="83">
        <f>+Hoja1!G76</f>
        <v>1689934</v>
      </c>
      <c r="E31" s="106">
        <v>106454</v>
      </c>
      <c r="F31" s="106">
        <v>67824</v>
      </c>
      <c r="G31" s="82">
        <f t="shared" si="3"/>
        <v>1864212</v>
      </c>
      <c r="H31" s="118">
        <f t="shared" si="4"/>
        <v>2684465.2800000003</v>
      </c>
      <c r="I31" s="20"/>
      <c r="J31" s="20">
        <f t="shared" si="0"/>
        <v>1901496.2400000002</v>
      </c>
      <c r="K31" s="20"/>
      <c r="L31" s="21">
        <f t="shared" si="1"/>
        <v>541367.16479999991</v>
      </c>
      <c r="M31" s="20">
        <f t="shared" si="2"/>
        <v>5127328.6848000009</v>
      </c>
    </row>
    <row r="32" spans="1:13" x14ac:dyDescent="0.25">
      <c r="A32" s="104">
        <v>1</v>
      </c>
      <c r="B32" s="105">
        <v>487</v>
      </c>
      <c r="C32" s="103" t="s">
        <v>306</v>
      </c>
      <c r="D32" s="83">
        <f>+Hoja1!G77</f>
        <v>1464697</v>
      </c>
      <c r="E32" s="106">
        <v>106454</v>
      </c>
      <c r="F32" s="106">
        <v>67824</v>
      </c>
      <c r="G32" s="82">
        <f t="shared" si="3"/>
        <v>1638975</v>
      </c>
      <c r="H32" s="119">
        <f t="shared" si="4"/>
        <v>2360124</v>
      </c>
      <c r="I32" s="25"/>
      <c r="J32" s="25">
        <f t="shared" si="0"/>
        <v>1671754.5</v>
      </c>
      <c r="K32" s="25"/>
      <c r="L32" s="26">
        <f t="shared" si="1"/>
        <v>475958.33999999997</v>
      </c>
      <c r="M32" s="25">
        <f t="shared" si="2"/>
        <v>4507836.84</v>
      </c>
    </row>
    <row r="33" spans="1:13" x14ac:dyDescent="0.25">
      <c r="A33" s="104">
        <v>1</v>
      </c>
      <c r="B33" s="105">
        <v>440</v>
      </c>
      <c r="C33" s="103" t="s">
        <v>297</v>
      </c>
      <c r="D33" s="83">
        <f>+Hoja1!G78</f>
        <v>1679506</v>
      </c>
      <c r="E33" s="106">
        <v>106454</v>
      </c>
      <c r="F33" s="106">
        <v>67824</v>
      </c>
      <c r="G33" s="82">
        <f t="shared" si="3"/>
        <v>1853784</v>
      </c>
      <c r="H33" s="120">
        <f t="shared" si="4"/>
        <v>2669448.96</v>
      </c>
      <c r="I33" s="29"/>
      <c r="J33" s="29">
        <f t="shared" si="0"/>
        <v>1890859.6800000002</v>
      </c>
      <c r="K33" s="29"/>
      <c r="L33" s="30">
        <f t="shared" si="1"/>
        <v>538338.87360000005</v>
      </c>
      <c r="M33" s="29">
        <f t="shared" si="2"/>
        <v>5098647.5136000011</v>
      </c>
    </row>
    <row r="34" spans="1:13" x14ac:dyDescent="0.25">
      <c r="A34" s="266" t="s">
        <v>307</v>
      </c>
      <c r="B34" s="267"/>
      <c r="C34" s="268"/>
      <c r="D34" s="88">
        <f>SUM(D8:D33)</f>
        <v>60994808</v>
      </c>
      <c r="E34" s="88">
        <f t="shared" ref="E34:G34" si="5">SUM(E8:E33)</f>
        <v>851632</v>
      </c>
      <c r="F34" s="88">
        <f t="shared" si="5"/>
        <v>542592</v>
      </c>
      <c r="G34" s="88">
        <f t="shared" si="5"/>
        <v>62389032</v>
      </c>
      <c r="H34" s="88">
        <f t="shared" ref="H34" si="6">SUM(H8:H33)</f>
        <v>89840206.079999968</v>
      </c>
      <c r="I34" s="88"/>
      <c r="J34" s="88">
        <f t="shared" ref="J34" si="7">SUM(J8:J33)</f>
        <v>63636812.640000008</v>
      </c>
      <c r="K34" s="88"/>
      <c r="L34" s="88">
        <f t="shared" ref="L34" si="8">SUM(L8:L33)</f>
        <v>18117774.892799996</v>
      </c>
      <c r="M34" s="88">
        <f t="shared" ref="M34" si="9">SUM(M8:M33)</f>
        <v>171594793.61280003</v>
      </c>
    </row>
    <row r="37" spans="1:13" x14ac:dyDescent="0.25">
      <c r="H37" s="27">
        <f>+H8+H15+H16+H18+H19+H20+H21+H29+H30+H31+H32+H33</f>
        <v>40450507.200000003</v>
      </c>
      <c r="J37" s="27">
        <f>+J8+J15+J16+J18+J19+J20+J21+J29+J30+J31+J32+J33</f>
        <v>28652442.600000001</v>
      </c>
      <c r="L37" s="27">
        <f>+L8+L15+L16+L18+L19+L20+L21+L29+L30+L31+L32+L33</f>
        <v>8157518.9519999996</v>
      </c>
    </row>
  </sheetData>
  <mergeCells count="1">
    <mergeCell ref="A34:C3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Ingresos</vt:lpstr>
      <vt:lpstr>Hoja2</vt:lpstr>
      <vt:lpstr>Gastos 1</vt:lpstr>
      <vt:lpstr>Hoja4</vt:lpstr>
      <vt:lpstr>Hoja3</vt:lpstr>
      <vt:lpstr>Hoja1</vt:lpstr>
      <vt:lpstr>Prestaciones Sociales</vt:lpstr>
      <vt:lpstr>Aportes Parafiscales</vt:lpstr>
      <vt:lpstr>Aportes Seguridad Social</vt:lpstr>
      <vt:lpstr>Hoja5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Janus</cp:lastModifiedBy>
  <cp:lastPrinted>2021-11-07T23:57:35Z</cp:lastPrinted>
  <dcterms:created xsi:type="dcterms:W3CDTF">2021-05-21T18:36:03Z</dcterms:created>
  <dcterms:modified xsi:type="dcterms:W3CDTF">2024-01-23T15:15:54Z</dcterms:modified>
</cp:coreProperties>
</file>